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7280" windowHeight="10530" tabRatio="666" activeTab="2"/>
  </bookViews>
  <sheets>
    <sheet name="Assumptions" sheetId="1" r:id="rId1"/>
    <sheet name="New Features" sheetId="2" r:id="rId2"/>
    <sheet name="Benefit Analysis" sheetId="3" r:id="rId3"/>
    <sheet name="Training Costs" sheetId="4" r:id="rId4"/>
    <sheet name="UpRev Costs" sheetId="5" r:id="rId5"/>
    <sheet name="Risks" sheetId="6" r:id="rId6"/>
    <sheet name="Results" sheetId="7" r:id="rId7"/>
  </sheets>
  <definedNames>
    <definedName name="Benefit" localSheetId="5">#REF!</definedName>
    <definedName name="Benefit" localSheetId="3">#REF!</definedName>
    <definedName name="Benefit" localSheetId="4">#REF!</definedName>
    <definedName name="Benefit">'Assumptions'!$D$3:$D$7</definedName>
    <definedName name="Compatibility_Packages" localSheetId="5">#REF!</definedName>
    <definedName name="Compatibility_Packages" localSheetId="3">#REF!</definedName>
    <definedName name="Compatibility_Packages" localSheetId="4">#REF!</definedName>
    <definedName name="Compatibility_Packages">'Assumptions'!$B$3:$B$11</definedName>
    <definedName name="Division_Labor" localSheetId="5">#REF!</definedName>
    <definedName name="Division_Labor" localSheetId="3">#REF!</definedName>
    <definedName name="Division_Labor" localSheetId="4">#REF!</definedName>
    <definedName name="Division_Labor">'Assumptions'!$F$3:$F$12</definedName>
    <definedName name="_xlnm.Print_Area" localSheetId="0">'Assumptions'!$B$14:$H$24</definedName>
    <definedName name="_xlnm.Print_Area" localSheetId="2">'Benefit Analysis'!$B$3:$K$30</definedName>
    <definedName name="_xlnm.Print_Area" localSheetId="1">'New Features'!$G$1:$Q$5</definedName>
    <definedName name="_xlnm.Print_Area" localSheetId="6">'Results'!$B$1:$L$28</definedName>
    <definedName name="_xlnm.Print_Area" localSheetId="5">'Risks'!$A$2:$K$23</definedName>
    <definedName name="_xlnm.Print_Area" localSheetId="3">'Training Costs'!$B$2:$K$33</definedName>
    <definedName name="_xlnm.Print_Area" localSheetId="4">'UpRev Costs'!$B$2:$F$26</definedName>
  </definedNames>
  <calcPr fullCalcOnLoad="1"/>
</workbook>
</file>

<file path=xl/comments4.xml><?xml version="1.0" encoding="utf-8"?>
<comments xmlns="http://schemas.openxmlformats.org/spreadsheetml/2006/main">
  <authors>
    <author>Paul Crane</author>
  </authors>
  <commentList>
    <comment ref="K12" authorId="0">
      <text>
        <r>
          <rPr>
            <b/>
            <sz val="8"/>
            <rFont val="Tahoma"/>
            <family val="2"/>
          </rPr>
          <t>Paul Crane:</t>
        </r>
        <r>
          <rPr>
            <sz val="8"/>
            <rFont val="Tahoma"/>
            <family val="2"/>
          </rPr>
          <t xml:space="preserve">
The training personnel estimate $2000 per week in expenses</t>
        </r>
      </text>
    </comment>
    <comment ref="H16" authorId="0">
      <text>
        <r>
          <rPr>
            <b/>
            <sz val="8"/>
            <rFont val="Tahoma"/>
            <family val="2"/>
          </rPr>
          <t>Paul Crane:</t>
        </r>
        <r>
          <rPr>
            <sz val="8"/>
            <rFont val="Tahoma"/>
            <family val="2"/>
          </rPr>
          <t xml:space="preserve">
Productivity lost due to engineer not being available for downstream users (assume 2 hours per day lost)</t>
        </r>
      </text>
    </comment>
    <comment ref="H18" authorId="0">
      <text>
        <r>
          <rPr>
            <b/>
            <sz val="8"/>
            <rFont val="Tahoma"/>
            <family val="2"/>
          </rPr>
          <t>Paul Crane:</t>
        </r>
        <r>
          <rPr>
            <sz val="8"/>
            <rFont val="Tahoma"/>
            <family val="2"/>
          </rPr>
          <t xml:space="preserve">
Immediately after training, expect learning curve to affect productivity.  This value is the percentage of normal productivity an engineer will be for the specified time.</t>
        </r>
      </text>
    </comment>
  </commentList>
</comments>
</file>

<file path=xl/comments6.xml><?xml version="1.0" encoding="utf-8"?>
<comments xmlns="http://schemas.openxmlformats.org/spreadsheetml/2006/main">
  <authors>
    <author>Paul Crane</author>
  </authors>
  <commentList>
    <comment ref="D3" authorId="0">
      <text>
        <r>
          <rPr>
            <b/>
            <sz val="8"/>
            <rFont val="Tahoma"/>
            <family val="2"/>
          </rPr>
          <t>Paul Crane:</t>
        </r>
        <r>
          <rPr>
            <sz val="8"/>
            <rFont val="Tahoma"/>
            <family val="2"/>
          </rPr>
          <t xml:space="preserve">
How likely is this risk  to actually occur?</t>
        </r>
      </text>
    </comment>
    <comment ref="E3" authorId="0">
      <text>
        <r>
          <rPr>
            <b/>
            <sz val="8"/>
            <rFont val="Tahoma"/>
            <family val="2"/>
          </rPr>
          <t>Paul Crane:</t>
        </r>
        <r>
          <rPr>
            <sz val="8"/>
            <rFont val="Tahoma"/>
            <family val="2"/>
          </rPr>
          <t xml:space="preserve">
What is the magnitude of the potential loss?
</t>
        </r>
        <r>
          <rPr>
            <b/>
            <sz val="8"/>
            <rFont val="Tahoma"/>
            <family val="2"/>
          </rPr>
          <t>0 = low severity
10 = high severity</t>
        </r>
      </text>
    </comment>
    <comment ref="C3" authorId="0">
      <text>
        <r>
          <rPr>
            <b/>
            <sz val="8"/>
            <rFont val="Tahoma"/>
            <family val="2"/>
          </rPr>
          <t>Paul Crane:</t>
        </r>
        <r>
          <rPr>
            <sz val="8"/>
            <rFont val="Tahoma"/>
            <family val="2"/>
          </rPr>
          <t xml:space="preserve">
What is the overall threat of the risk in relation to all other potential risks?
</t>
        </r>
        <r>
          <rPr>
            <b/>
            <sz val="8"/>
            <rFont val="Tahoma"/>
            <family val="2"/>
          </rPr>
          <t>1 = low risk
2 = medium risk
3 = high risk</t>
        </r>
      </text>
    </comment>
    <comment ref="B4" authorId="0">
      <text>
        <r>
          <rPr>
            <b/>
            <sz val="8"/>
            <rFont val="Tahoma"/>
            <family val="2"/>
          </rPr>
          <t>Paul Crane:</t>
        </r>
        <r>
          <rPr>
            <sz val="8"/>
            <rFont val="Tahoma"/>
            <family val="2"/>
          </rPr>
          <t xml:space="preserve">
</t>
        </r>
        <r>
          <rPr>
            <sz val="12"/>
            <rFont val="Tahoma"/>
            <family val="2"/>
          </rPr>
          <t>A very common cause of project failure is a lack of alignment with strategic business objectives.  The alignment of this UpRev must be communicated and demonstrated to management at all levels.</t>
        </r>
      </text>
    </comment>
    <comment ref="B10" authorId="0">
      <text>
        <r>
          <rPr>
            <b/>
            <sz val="8"/>
            <rFont val="Tahoma"/>
            <family val="2"/>
          </rPr>
          <t>Paul Crane:</t>
        </r>
        <r>
          <rPr>
            <sz val="8"/>
            <rFont val="Tahoma"/>
            <family val="2"/>
          </rPr>
          <t xml:space="preserve">
This project will unsuccessful at the outset if divisional administrators are not available to work with their users and with the other divisions.</t>
        </r>
      </text>
    </comment>
    <comment ref="B6" authorId="0">
      <text>
        <r>
          <rPr>
            <b/>
            <sz val="8"/>
            <rFont val="Tahoma"/>
            <family val="2"/>
          </rPr>
          <t>Paul Crane:</t>
        </r>
        <r>
          <rPr>
            <sz val="8"/>
            <rFont val="Tahoma"/>
            <family val="2"/>
          </rPr>
          <t xml:space="preserve">
Must mitigate this risk by clearly defining scope and deliverables in the project charter.</t>
        </r>
      </text>
    </comment>
    <comment ref="B15" authorId="0">
      <text>
        <r>
          <rPr>
            <b/>
            <sz val="8"/>
            <rFont val="Tahoma"/>
            <family val="2"/>
          </rPr>
          <t>Paul Crane:</t>
        </r>
        <r>
          <rPr>
            <sz val="8"/>
            <rFont val="Tahoma"/>
            <family val="2"/>
          </rPr>
          <t xml:space="preserve">
Projects are defined with assumptions.  If project assumptions are proven to be incorrect (after project startup) appropriate changes in work time, scope, and deliverables must be made.</t>
        </r>
      </text>
    </comment>
  </commentList>
</comments>
</file>

<file path=xl/sharedStrings.xml><?xml version="1.0" encoding="utf-8"?>
<sst xmlns="http://schemas.openxmlformats.org/spreadsheetml/2006/main" count="2691" uniqueCount="1038">
  <si>
    <t>More restrictive exceptions to global reference rules can now be enforced, which allows wider use of the top-down design methodology. Reference control options are accessible for a single, specific component. If a global reference rule and a component-specific reference-control rule conflict, the more restrictive rule is used. For example, if a specific component has reference control to none and the global reference control is set to any, then any component can be referenced except the component with the reference control. On the other hand, if the global reference control is set to none and a specific component has reference control set to any, then no component can be referenced.</t>
  </si>
  <si>
    <t>Component Replacement</t>
  </si>
  <si>
    <t>The display of the load and constraint icons makes it easier to document and to communicate how you set up the model. You can create results windows for fringe vector, and model display with the load and constraint icons on the model. You can toggle the display of the icons on or off in the Format Result Window dialog box.</t>
  </si>
  <si>
    <t>Mechanism Design Loads Transfer</t>
  </si>
  <si>
    <t>You can automatically transfer loads from Mechanism Design and apply them to your structural analysis model.</t>
  </si>
  <si>
    <t>Now you can pause the Show/Erase dialog box operations while showing dimensions.  You can complete the task of showing dimensions without interrupting your workflow.  To use this functionality, on the Show/Erase dialog box, show the dimensions. Rightclick to pause the show and erase tool. Adjust dimensions as necessary, and right-click again to resume operations.</t>
  </si>
  <si>
    <t>ModelCHECK Detailed Report (HTML)</t>
  </si>
  <si>
    <t>ModelCHECK provides a new, static detailed report in HTML for Pro/ENGINEER data. The detailed report lists errors and warnings, and you can configure it to include
other pertinent information from the data being checked.</t>
  </si>
  <si>
    <t>You can use the static, detailed report in HTML in other downstream applications. The different report types that can be generated follow:
• Single part, assemblies, drawing summary report
• Bill of materials (Assembly Component Models) summary report
• Drawing and model summary report
These static reports are generated from the ModelCHECK XML files generated when you run ModelCHECK. These XML files are filtered through a custom report template.  You can edit this template to display additional data information in the report.</t>
  </si>
  <si>
    <t>ModelCHECK Configurator Simplifies the Configuration Process</t>
  </si>
  <si>
    <t>The ModelCHECK Configurator streamlines the configuration process of ModelCHECK. You can easily find, edit, and create new configurations and text files.</t>
  </si>
  <si>
    <t>Accessed through Pro/ENGINEER, the ModelCHECK Configurator makes it easy to create, find, and edit ModelCHECK configurations and files to meet company standards and best practices. The new user interface makes configuration easy with direct links to online Help. You can also scale the configurations, adding things like new checks and conditions, to conform to the current environment.</t>
  </si>
  <si>
    <t>New Mirror Tool</t>
  </si>
  <si>
    <t>This new enhancement provides a new workflow to mirror geometry and features.</t>
  </si>
  <si>
    <t>Type of
Change</t>
  </si>
  <si>
    <t>Wildfire
1.0</t>
  </si>
  <si>
    <t>Index</t>
  </si>
  <si>
    <t>Wildfire
2.0</t>
  </si>
  <si>
    <t>With results templates, you can quickly format and display results from different analyses, automating this repetitive task. Saving a set of results windows that you prefer to a template is easy (File &gt; Save as Template). You can choose whether to save the legend values, model orientation, annotations (if present), and the deformed scale to the template. By default, the template is saved to the working directory. You can, however, specify a template directory using the config.pro file.  When you define new results windows from a template, select the template that you want to use and the study directory to which to apply it. If the study directory contains multiple load sets or modes, you can either repeat the template for each load set or mode, or you can combine them.</t>
  </si>
  <si>
    <t>New Search Tool in Simulation</t>
  </si>
  <si>
    <t>The Pro/ENGINEER Search tool for advanced selection now works in simulation mode.</t>
  </si>
  <si>
    <t>With the new Search tool, you can search by the following attributes:
• Name
• Type (loads, beams, and so forth)
• Property (materials, shell property, beam sections, and so forth)
In addition to advanced selection capabilities, the Search tool can also be used to build queries and define layers by rule (for example, a layer that contains all shells with the material property Steel assigned to them).</t>
  </si>
  <si>
    <t>Coordinate System Control for Shell Elements</t>
  </si>
  <si>
    <t>The Shell Element coordinate system mesh control option provides control of the coordinate system direction area for shell element.</t>
  </si>
  <si>
    <t>You can control the shell element coordinate system. With this mesh control, you can align the shell element coordinate system determined by the numbering of the nodes to a selected coordinate system. This alignment provides more precise control of the solver input deck that is generated in FEM mode.</t>
  </si>
  <si>
    <t>Master Control for Display of Simulation Entities</t>
  </si>
  <si>
    <t>You can now toggle the display of all simulation modeling entities with a single control.</t>
  </si>
  <si>
    <t>All Style surfaces can use compound curves as boundaries. This ability extends the use of Style surfaces by allowing increased use of sketched curves as well as compound strings of Style curves. The compound curve elements, however, must be at least tangent continuous.</t>
  </si>
  <si>
    <t>4-View Enhancements in Style</t>
  </si>
  <si>
    <t>In 4-view mode in Style you can dynamically resize four panes, allowing for a more usable work area while designing.</t>
  </si>
  <si>
    <t>Changing the size and aspect ratio of the panes allows you to have one relatively large “primary” pane and use the other three as references from time to time.</t>
  </si>
  <si>
    <t>Loft and Blend Surfaces</t>
  </si>
  <si>
    <t>Loft and Blend surfaces in Style provide an additional and powerful tool set for creating complex forms.</t>
  </si>
  <si>
    <t>Loft surface allows a Style surface to be created with a number of curves (two or more), defining the shape in one direction and no curves in the secondary direction. The Blend surface allows the creation of a surface from one or two guide curves and any number of profiles.</t>
  </si>
  <si>
    <t>Planar on Endpoints Command</t>
  </si>
  <si>
    <t>With the Planar on Endpoints command, you can make 3D curves temporarily planar without constraining them to a particular reference.</t>
  </si>
  <si>
    <t>The curve becomes planar between its endpoints normal to the active datum plane.  This functionality is only valid for free curves. Free tangents at the endpoints are adjusted if necessary. If any point or tangent constraints exist, the command does not affect the curve.</t>
  </si>
  <si>
    <t>Offset COS Command</t>
  </si>
  <si>
    <t>Curve On Surface (COS) curve offsets are now supported inside the Style functional area.</t>
  </si>
  <si>
    <t>COS curves can be offset either on the surface or on the normal to surface, making this a powerful function. Offset curves are history-based and update whenever the original COS is modified and can be redefined to alter their direction or dimension. You can set offset dimensions via the dashboard for use in other areas of Pro/ENGINEER.</t>
  </si>
  <si>
    <t>Radial-Path Planar Curves</t>
  </si>
  <si>
    <t>An option to build radial-path, planar curves has been added to the Planar Curve tool.</t>
  </si>
  <si>
    <t>The Pro/ENGINEER home page can increase productivity by presenting useful information on startup. By default, Pro/ENGINEER displays the current Pro/ENGINEER home page on startup. You can customize this default behavior in two ways (1) Click Tools &gt; Customize Screen &gt; Browser. Click or clear the Expand Browser by default when loading Pro/E check box. The Pro/ENGINEER home page will still load, but it will not be displayed on startup; or (2) Set the web_browser_homepage.config configuration option to display a different home page.</t>
  </si>
  <si>
    <t>Console Records Server Transactions</t>
  </si>
  <si>
    <t>In past releases BMX determined the design space for multi-objective design studies (MODS) by uniformly distributing experiments between the users specified maximum and minimum values.  In Wildfire 2.0, in addition to the current method of defining the design space, users may also specify a table of values at which they want experiments to be performed. The values for the design variable can be manually entered, or they can be imported from a text file. You then have the option of running experiments on all of the combinations of design variables, or one experiment per “row” of design variable values.  This new functionality makes MODS vastly more powerful than before, and opens the door to discrete optimization (for example optimizing a sheet metal assembly varying between fixed gauges of material) as well as using more advanced distribution functions, such as a Gaussian distribution.</t>
  </si>
  <si>
    <t>XML Data and Routed Systems Designer</t>
  </si>
  <si>
    <t>With a new menu item, Pro/CABLING provides for import of XML data from Routed Systems Designer.</t>
  </si>
  <si>
    <t>The selection of logical data created in Routed Systems Designer has been made simpler. On the new menu, you can set the import filter automatically to *.XML to filter out other file types and reduce the number of mouse clicks.</t>
  </si>
  <si>
    <t>PDMLink 6.2.6</t>
  </si>
  <si>
    <t>PDMLink 7.0</t>
  </si>
  <si>
    <t>Pro/INTRALINK 3.2</t>
  </si>
  <si>
    <t>Pro/INTRALINK 3.3</t>
  </si>
  <si>
    <t>Pro/INTRALINK All</t>
  </si>
  <si>
    <t>PDMLink All</t>
  </si>
  <si>
    <t>--</t>
  </si>
  <si>
    <t>PTC Description</t>
  </si>
  <si>
    <t>PTC Summary</t>
  </si>
  <si>
    <t>PTC Title</t>
  </si>
  <si>
    <t>Flattening of Closed Loops</t>
  </si>
  <si>
    <t>Automation for the flattening of closed loops has been simplified.</t>
  </si>
  <si>
    <t>During the flattening process, any closed loop is highlighted and you are prompted for a preferred path. After the main harness has been flattened, you can choose to go back and close the loops. Select two locations, and the loops are closed.</t>
  </si>
  <si>
    <t>Significant Locations Only and Flattened Harnesses</t>
  </si>
  <si>
    <t>Stability and performance has improved for the flattening of harnesses with the consideration of only significant locations.</t>
  </si>
  <si>
    <t>Considering only significant locations during the flattening of 3D harnesses reduces risk of failures, decreases rework after modifications, and improves stability and performance. Pro/HARNESS for manufacturing considers the following locations as significant:
• Connector locations–Locations at the entry port of connectors
• Transitional locations–Locations where the wire(s) and/or bundles are not the same on both sides
• Branch locations–Locations where wires or bundles (one or more) do not share the same adjacent location</t>
  </si>
  <si>
    <t>Routing of Flexible Pipes</t>
  </si>
  <si>
    <t>You can route flexible pipes using 2D logical information in Spec-Driven Piping.</t>
  </si>
  <si>
    <t>This routing operation uses schematic information generated in Routed Systems Designer for the creation of the 3D flexible pipes within spec-driven piping. Use of this information reduces errors often caused by the manual interpretation of 2D schematic data.  To use the schematic data from Routed Systems Designer, you must set the config.pro option piping_schematic_driven to yes.</t>
  </si>
  <si>
    <t>Improved Pipe Weight Calculation</t>
  </si>
  <si>
    <t>Browser Integration with Help</t>
  </si>
  <si>
    <t>Improved definition of inheritance features provides additional options and more control over annotations. Inheritance features now support variable surface-finish values. Additional controls are provided for the copy status of geometric tolerances (GTOLs), surface finishes, notes, and symbols. Annotation features are also supported in inheritance features with the same controls for Annotation Elements:
• Variable surface-finish values–Specifies a new value for surface finishes included in inheritance features
• Additional copy status control–Controls the copy status of the individual annotations from the source model. You can copy all annotations, exclude all annotations, or select the annotations you would like copied into the inheritance feature.
To use these functionality improvements, create an inheritance feature and select Var Annotations to configure the annotations. The new options are located in the Var Annotations section.</t>
  </si>
  <si>
    <t>ModelCHECK as a Gatekeeper for Windchill</t>
  </si>
  <si>
    <t>Windchill now uses ModelCHECK as the gatekeeper to the Windchill database.  ModelCHECK helps verify that the checked-in data is of good quality and meets company specifications.</t>
  </si>
  <si>
    <t>Dimensions, axes, tolerances, and 3D notes associated with an assembly Hole feature that intersects a part can be displayed using the Show and Erase command on a drawing. This command eliminates the need to create these entity types manually. In Pro/NC, assembly-Hole feature axes are part of each hole and can be used for autodrilling and other NC tool paths. This eliminates the need to recreate the axis features in the Pro/NC model and significantly decreases the time it takes for NC programming. Stable, regeneration performance improves the usability of assembly features in the design process.</t>
  </si>
  <si>
    <t>Annotation Features</t>
  </si>
  <si>
    <t>Annotation features can add continuously displayed detail information to your 3D models.</t>
  </si>
  <si>
    <t>Annotation Attachments in Shrinkage by Scaling</t>
  </si>
  <si>
    <r>
      <t>% Benefit
Increase</t>
    </r>
    <r>
      <rPr>
        <sz val="12"/>
        <rFont val="Arial"/>
        <family val="2"/>
      </rPr>
      <t xml:space="preserve">
</t>
    </r>
    <r>
      <rPr>
        <sz val="9"/>
        <rFont val="Arial"/>
        <family val="2"/>
      </rPr>
      <t>Maxium potential
productivity benefit
possible for a user
(the same task
be xx% faster)</t>
    </r>
  </si>
  <si>
    <t xml:space="preserve">  hours of use per year</t>
  </si>
  <si>
    <t>Estimated Off-Site Expenses</t>
  </si>
  <si>
    <t>Total Cost of Training "Off-Site"</t>
  </si>
  <si>
    <t>Total Cost of Training "On-Site"</t>
  </si>
  <si>
    <t>Total project requirements</t>
  </si>
  <si>
    <t>Additional personnel required (consultants)</t>
  </si>
  <si>
    <t>General UpRev Assumptions and calculated data</t>
  </si>
  <si>
    <t>Cost of
Contingency</t>
  </si>
  <si>
    <t>Engineering will not be available to assist with the testing and evaluation as expected.</t>
  </si>
  <si>
    <t>New release of software may present poor quality and frequent problems for the users.</t>
  </si>
  <si>
    <t>Pro/ENGINEER Wildfire 2.0 may not interact with existing customized applications.  (Pro/TOOLKIT, 3rd party, etc)</t>
  </si>
  <si>
    <t>Required administrators and support staff will not be available to participate with the testing and evaluation.</t>
  </si>
  <si>
    <t>3rd party analysis packages may not be immediately compatible with WF2.0.  There may be a short delay between the release of WF2.0 and the compatibility of these packages.</t>
  </si>
  <si>
    <t>Project charter may have incorrect estimates for the budget, resulting in scarcity of funds for project completion.</t>
  </si>
  <si>
    <t>Existing company hardware that may not be compatible with new software.  [ This focuses on hardware requirements that are certified by vendor ]</t>
  </si>
  <si>
    <t>Pro/INTRALINK v3.3 M022 must be installed before Pro/ENGINEER Wildfire 2.0.  Project windows may not make this implementation impossible before estimated WF2.0 "go-date"</t>
  </si>
  <si>
    <t>Help-desk support staff may not be able to properly support existing Pro/ENGINEER users when the new release is implemented.</t>
  </si>
  <si>
    <t>Engineering Services project management team may become unavailable during the project execution.</t>
  </si>
  <si>
    <t>Scope and deliverables must be clearly identified and agreed upon in project charter.</t>
  </si>
  <si>
    <t>Low user acceptance, high support costs, low productivity, and user frustration with the tool.</t>
  </si>
  <si>
    <t>Ensure vendor has thoroughly tested of new release.  This scenario is always possible - keep close contact with vendor and other companies to ensure does not occur.</t>
  </si>
  <si>
    <t>The project management team must communicate the UpRev plans to the "in-house" owners or 3rd party vendors.  There should be sufficient time for the vendors or support teams to make any upgrades necessary.</t>
  </si>
  <si>
    <t>Close communication with analysis package vendor keeps surprises from occuring and can helpt to mitigate this issue.  More importantly, the software vendor must consistently attempt to remain compatible with the prevalent CAD package, thus it is expected that the analysis packages will be compatible before enterprise planned "go-live date".</t>
  </si>
  <si>
    <t>Testing performed as part of UpRev project may not identify all possible problems and issues specific to our company</t>
  </si>
  <si>
    <t>Increase the amount of testing and variety of models to be tested.  Truly company "specific" issues are unlikely - more likely, software problems will be widespread and affect all vendor's customers.</t>
  </si>
  <si>
    <t>Software vendor and hardware vendors can assist by providing compatibility charts well in advance of implementation.</t>
  </si>
  <si>
    <t>There is plenty of time to categorize and map out the project plans "blackout dates" for the next several months.  Also, the migration to v3.3 M022 may have already taken place at some locations.  It is also noted that the transition itself is a fairly simple process.</t>
  </si>
  <si>
    <t>There should be more than just one person or group responsible for effective management.  Divisional personnel must remain at the forefront of the project and Engineering Services group should attempt to keep a secondary source aware of the UpRev project's progress.</t>
  </si>
  <si>
    <t>Within Style, you can construct a planar curve on a plane that remains normal to the tangent vector of a previously created curve at a specific location to build a radial path.  The new plane and curve maintain their history, so that when you modify the path curve the geometry updates. You can also drag the plane along the path curve.</t>
  </si>
  <si>
    <t>User defined input for multi-objective design studies</t>
  </si>
  <si>
    <t>Users can now explicitly specify the locations at which experiments will be performed in multi-objective design studies.</t>
  </si>
  <si>
    <t>You can quickly add definition to features by using consistent handle functionality while staying focused on the model or interacting with the dashboard. You can drag a handle to a specific value. You can also control handle values using other methods. You can move a handle to a specific reference by pressing SHIFT and moving the pointer to the desired reference. To unsnap a handle from a reference, press SHIFT and drag the handle out of the snapping zone. The handle is no longer snapped to reference, and the dashboard displays the updated dimensions. You can also specify the dimension interval when dragging handles using the configuration option zzz_grid_interval, where zzz represents the different units that can be set on the model, such as inch_grid_interval when using inches. This option can be set to a value, such as .100, which will force all dragging to snap to dimensional values divisible by .100. You can also place the handle at an exact location by double-clicking the displayed dimension in the graphics area and entering the value.</t>
  </si>
  <si>
    <t>Enhancements to the Model Tree</t>
  </si>
  <si>
    <t>You can quickly perform feature operations by selecting features on the Model Tree rather than navigating through menus or dialog boxes. You can rename features easily by double-clicking the name in the Model Tree or by pressing F2.</t>
  </si>
  <si>
    <t>Working with Zip Files</t>
  </si>
  <si>
    <t>by a drastic factor - this proves to management that you are realistic and not overly optimistic. (and don't believe everything you hear)</t>
  </si>
  <si>
    <t>Fudge Factor - No matter how much benefit you "hope" to get from the tool implementation, it never matches expectations.  Always "decrease"</t>
  </si>
  <si>
    <t>"One Size Fits All" Approach - VAR Training Facilities</t>
  </si>
  <si>
    <t>Without leaving the Style feature, you can create a boundary surface when only three bounding curves are available. Boundary surfaces containing only three bounding curves can now be created within a Style feature. Triangular surfaces may have internal curves. Internal curves that are perpendicular to the natural edge must pass through the vertex of the surface patch. You can reposition the vertex manually via the dashboard.</t>
  </si>
  <si>
    <t>Curve and Surface Auto-Regeneration</t>
  </si>
  <si>
    <t>With auto-regeneration, you can perform unprecedented visualization and design iterations. Exploration of design possibilities takes a fraction of the time required by conventional methods. Curves and surfaces will now automatically regenerate in real time during curve modification. Child curves and surfaces also will update in real time as their parents are modified. With auto-regeneration, an engineer or designer can experiment with literally thousands of design possibilities in seconds.</t>
  </si>
  <si>
    <t>Style Super Feature and Internal Datum Plane Creation</t>
  </si>
  <si>
    <t>Internal datum creation provides increased workflow while working within a Style feature. Internal Datum Plane Creation functionality provides additional references for curve and surface creation and eliminates the need to leave the Style feature to accomplish this task. Internal Style Datum Plane creation is consistent with traditional datum planes in Pro/ENGINEER. Internal datums are displayed only while in the Style feature and are not visible when the feature is completed</t>
  </si>
  <si>
    <t>Selectively Exposed Style Parameters</t>
  </si>
  <si>
    <t>The Wrap Tool for datum curves now prevents the feature failure when the parent geometry is redefined from a surface to a solid. The Preview of the geometry during curve creation has been dramatically improved particularly with sketches contain text.  The additional functionality includes being able to wrap separated curves on connected surfaces and the portion of the curve that cannot be wrapped has the option to be trimmed.</t>
  </si>
  <si>
    <t>New Shell Properties Definition Dialog</t>
  </si>
  <si>
    <t>Sending and retrieving Zip files is an easy way to informally share Pro/ENGINEER data. Zip files that contain Pro/ENGINEER data can be opened in Pro/ENGINEER in one of the following ways(1) Click File &gt; Open in Pro/ENGINEER and open the Zip file; (2) Drag the Zip file onto the Pro/ENGINEER graphics window. The Open dialog box opens; or (3) Drag the Zip file onto the Pro/ENGINEER browser. This action uses the browser's MIME setting and opens the Zip file using the currently configured application.</t>
  </si>
  <si>
    <t>Designation Features and Geometry as Objects</t>
  </si>
  <si>
    <t>The ability to have features or geometry represent components enables faster assembly creation. Features and geometry can be designated as components and will be visible in Bills of Material and Pro/REPORT tables. You can designate features or geometry as objects in the Designate dialog box For example, a cosmetic feature can be designated as label and assigned a part number and cost. In the Bill of Materials, the feature would appear as a label part. In Pro/REPORT, the label part could also show values for cost and part number. Designating a Shrinkwrap feature will show that the shrinkwrap feature represents all of its reference models</t>
  </si>
  <si>
    <t>Design Conferencing</t>
  </si>
  <si>
    <t>Design Conferencing for Pro/ENGINEER Users</t>
  </si>
  <si>
    <t>Training Days Required</t>
  </si>
  <si>
    <t>Total # Students</t>
  </si>
  <si>
    <t>Maximum Students per classroom</t>
  </si>
  <si>
    <t>Minimum # of sessions</t>
  </si>
  <si>
    <t>Maximum # of sessions per week</t>
  </si>
  <si>
    <t>List Price per Session</t>
  </si>
  <si>
    <t>Minimum # of man-weeks onsite</t>
  </si>
  <si>
    <t>List Price per student</t>
  </si>
  <si>
    <t>Total Training Cost</t>
  </si>
  <si>
    <t>Estimated travel expenses (per student)</t>
  </si>
  <si>
    <t>Opportunity costs per student (8 hr day)</t>
  </si>
  <si>
    <t>Lost productivity downstream</t>
  </si>
  <si>
    <t>Days of productivity slowdown per student</t>
  </si>
  <si>
    <t>Loss productivity factor</t>
  </si>
  <si>
    <t>Cost of productivity loss per student</t>
  </si>
  <si>
    <t>Total Opportunity Costs (per student)</t>
  </si>
  <si>
    <t>Total Opportunity Costs (all students)</t>
  </si>
  <si>
    <t>Pro/ENGINEER has better control of the Help browser, which provides improved usability of the Help system. Pro/ENGINEER Help is now displayed in a floating version of the built-in Pro/ENGINEER browser. The Pro/ENGINEER browser provides all of the capabilities of the Help system, but improves overall usability when compared to previous Pro/ENGINEER releases, which used an independent browser. The Help browser remains on top of the Pro/ENGINEER window and remembers its last size and location. You can also create bookmarks from the Help browser.</t>
  </si>
  <si>
    <t>Enhanced Drag Capabilities</t>
  </si>
  <si>
    <t>The enhanced drag capabilities make many file operations simpler and faster to use. Pro/ENGINEER Wildfire provides enhanced file management through expanded drag capabilities. File data, such as Assemblies, Sub-Assemblies, Parts, and user-defined features, can be dragged into a Pro/ENGINEER session for retrieval; Zipped files can be dragged into a Pro/ENGINEER session or input panels and are unzipped automatically; Files can be dragged onto the Model Tree to determine exactly where in the model the data will be added; Files can be dragged from the embedded browser into the Pro/ENGINEER graphics window or Model Tree; Files can be dragged into the Pro/ENGINEER browser and processed by the browser according to the browser MIME type settings.</t>
  </si>
  <si>
    <t>Improve and Enhance Dynamic View Manipulation Capabilities</t>
  </si>
  <si>
    <t>AutobuildZ allows you to build 3D parametric, feature-based solid models from 2D drawing data. Feature creation wizards guide you through the selection of entities and references directly in the 2D drawing to create 3D Pro/ENGINEER features. The following features are supported:
• Extrusions (Protrusions and Cuts)
• Revolves (Protrusions and Cuts)
• Simple Holes
• Datum Curves
• Datum Points
• Datum Planes
The unique sketch validation and fixing tools in AutobuildZ automatically confirm the entities selected for the sketch profile and provide options to fix any errors, such as open loops, intersections, or overlapping entities. Directly from the feature wizards, you make the fixes, never leaving the 2D environment.  AutobuildZ is integrated into Pro/ENGINEER Wildfire 2.0. Using the simple, but powerful suite of tools, you can now directly reuse your legacy 2D data in a 3D context.  AutobuildZ serves as an excellent training tool. With AutoBuildZ, novice 2D users can learn about 3D solid modeling concepts and about feature building tools used in Pro/ENGINEER in the familiar 2D environment. To learn more about AutobuildZ, visit the product pages on PTC.com.</t>
  </si>
  <si>
    <t>Automatic Creation of Ordinate Dimensions for Parts</t>
  </si>
  <si>
    <t>The automatic creation of ordinate dimensioning has been expanded to include all parts.</t>
  </si>
  <si>
    <t>Assembly Feature Enhancements</t>
  </si>
  <si>
    <t>Assembly features are widespread in the design process. Dimensions, axes, tolerances, and 3D notes of assembly cuts that intersect parts are now available in the part.  Performance, memory usage, and regeneration order is improved.</t>
  </si>
  <si>
    <t>Use the new Thicken tool to produce solid geometry by providing a thickness for surfaces or quilts using graphical, direct manipulation, or dashboard-style controls The Thicken tool is an object-action tool. After you select a surface and enter the thicken tool environment, you are given preview geometry with a drag handle. With a shortcut menu and the dashboard, you can add or remove material and exclude surfaces from thickening.</t>
  </si>
  <si>
    <t>Using the Wrap Tool</t>
  </si>
  <si>
    <t>You can use direct modeling and advanced options on shortcut menus to wrap curves on surfaces or solids. The Wrap tool includes a dashboard and instant preview as you are working to create formed datum curves on surfaces or solids. You can also wrap a section with or without a sketcher coordinate system.</t>
  </si>
  <si>
    <t>Creating Datum Points Offset from a Coordinate System</t>
  </si>
  <si>
    <t>You can both create and redefine points in the progressive user interface for datum points. You can use direct modeling concepts and shortcut menus to toggle placement options. The dialog box for creating datum points offset from a coordinate system allows you to enter explicit x-, y-, and z-values or drag points along the three axes. You can enter additional points or import a file containing the location of the points. Using a familiar tabular interface, you can easily edit point values and names in the dialog box.</t>
  </si>
  <si>
    <t>Streamlined Datum Point Feature</t>
  </si>
  <si>
    <t>You can both create and redefine datum points. You can also use direct modeling concepts and shortcut menus to toggle placement options. The enhanced datum point feature consolidates all creation tools, such as On Surface, Offset Surface, Curve X Srf, On Vertex, Three Srf, At Center, On Curve, and Offset Point, in one dialog box. The tool provides graphical preview of points based on the references selected.</t>
  </si>
  <si>
    <t>Working with Boundary Blend Surface</t>
  </si>
  <si>
    <t>The Boundary Blend tool provides instant graphical preview with drag handles during creation and redefinition so you can focus on the model or interact with the dashboard.. The new Boundary Blend tool provides all the functionality needed to create surfaces through a set of curves. The dashboard allows you to have full control over the order in which curves are passed through, tangency conditions, and control points for the surface. The dynamic geometry preview updates as the surface attributes are modified or defined in the dashboard.</t>
  </si>
  <si>
    <t>Working with Datum Axes</t>
  </si>
  <si>
    <t>You can use one tool to create surface and curves offsets while leveraging direct modeling concepts and shortcut menus to toggle advanced options such as excluding individual surface patches. The new offset tool combines eight features and incorporates Object-Action capability to provide ease-of-use and intuitive feature creation. This tool can be used on both surfaces and curves. You can quickly create the desired feature by interacting with drag handles and dynamic preview or by interacting with the dashboard. The eight features that have been consolidated are Offset curve, From curve, Offset from surface (curve), From boundary, Surface offset, Tweak offset, Draft offset, and Area offset.</t>
  </si>
  <si>
    <t>New Dimension Type for Rounds</t>
  </si>
  <si>
    <t>The new fill pattern functionality saves significant time when replicating many objects in a specific area and is more intuitive than previous techniques. Use fill patterns to populate a region by defining a sketch or to fill a region using various spacing types. You can also define the distance between instances and the distance between the instances and the sketched boundary. If a circular spacing type is defined, use fill patterns to define the rotation of the pattern and radius. To remove unwanted instances, select directly on the preview for each pattern.</t>
  </si>
  <si>
    <t>Working with the Mirror Tool</t>
  </si>
  <si>
    <t>When you use the Mirror tool, you can use direct modeling concepts and shortcut menus to toggle advanced options, such as keeping the original feature. Using an object-action approach, you can select quilt, curves, or axes prior to opening the Mirror tool. Once in the tool, as soon as you select a plane, a graphical preview appears. You can interact with the dashboard or use shortcut menus for options, such as keeping the original quilt, curve, or axes.</t>
  </si>
  <si>
    <t>Using the Shell Feature</t>
  </si>
  <si>
    <t>One tool provides the capabilities of several features. The Sweep tool also provides instant graphical preview with drag handles during creation and redefinition. The Sweep tool consolidates the creation of sweep and variable section sweep features into one tool. After specifying a trajectory and defining a sketch, you get dynamic preview geometry of the sweep feature. Using CTRL, you can quickly add another trajectory and progress from a simple sweep to a variable section sweep. Dashboard settings, or shortcut menus, allow you to quickly change between options such as solid or surface, protrusion or cut, and solid or thin. Advanced attributes, such as defining a pivot direction, are available in slide-up panels on the dashboard.</t>
  </si>
  <si>
    <t>Using the Thicken Tool</t>
  </si>
  <si>
    <t>The Draft tool provides instant graphical preview with drag handles during creation and redefinition, which allows you to focus on the model or interact with the dashboard. The Draft tool consolidates all surface and solid draft features. By using drag handles or interacting with the dashboard, you can create simple or complex geometry. You can access advanced attributes through slide-up panels on the dashboard or by using the shortcut menu. As any attribute is defined or modified, the dynamic geometry preview updates, showing how those changes alter the model.</t>
  </si>
  <si>
    <t>Working with Extend</t>
  </si>
  <si>
    <t>The Extend tool provides instant graphical preview with drag handles during creation and redefinition so you can focus on the model or interact with the dashboard. The Extend tool allows for the use of drag handles and the dashboard to define extensions on surfaces. Adding a drag handle can create variable extensions. All extend types are available through interaction with the dashboard. As any of the extend definitions are modified, the geometry preview updates immediately.</t>
  </si>
  <si>
    <t>Feature Toolbar</t>
  </si>
  <si>
    <t>Models can reference data that is outside of Pro/ENGINEER through hyperlinks. Models are more self-describing, which allows you to add extensive and reusable annotations. You can apply hyperlinks to 3D notes (as in previous releases) and 2D notes (including table notes). When a text item has an associated hyperlink, visual feedback is now given in the form of underlined text. In addition, when the pointer hovers over the note, a ToolTip displays the value of the hyperlink. Clicking the text while pressing CTRL activates the hyperlink. A context-sensitive pointer appears when you press CTRL while the pointer is on a note with a hyperlink.</t>
  </si>
  <si>
    <t>Advanced Selection and Definition</t>
  </si>
  <si>
    <t>You can now focus on desired results rather than on how to accomplish the task. By receiving continuous feedback on pending results you can achieve what you want on the first attempt. You can create extensive, easily expandable rule-based selections in all applications with a high degree of customizability using the Search Tool. The new dialog box provides easy access to items previously in the Select By Menu dialog box. In addition, you can collect and filter items for selection, search for items based on rules, and store your search results into layers.</t>
  </si>
  <si>
    <t>Snapping Drag Handles</t>
  </si>
  <si>
    <t>Cost of engineer time per hour</t>
  </si>
  <si>
    <t>Average use per day per user (hrs)</t>
  </si>
  <si>
    <t>Estimated cost of engineering per day</t>
  </si>
  <si>
    <t>Estimated cost of engineering per year</t>
  </si>
  <si>
    <t>(more than 100 hours per year)</t>
  </si>
  <si>
    <t>(estimated low)</t>
  </si>
  <si>
    <t>From the Process Manager’s Process Table, you can store any selection of one or more steps as a template. A template is an XML file that includes the definition of the selected steps, which can be reused to create NC steps in the Process Table. You can easily store and reuse best practices without creating manufacturing UDFs.</t>
  </si>
  <si>
    <t>Process Manager for Pro/NC and the Process Table</t>
  </si>
  <si>
    <t>A Process Manager extends Pro/NC capabilities in terms of viewing and editing an NC process.</t>
  </si>
  <si>
    <t>ProjectLink provides an excellent way for you to manage the exchange of project-related information with others. Windchill ProjectLink allows you to create a project on the ProjectLink server, upload data to the project directly from Pro/ENGINEER, and then invite other people to join the project. Only the people that you invite to your project can see and access your project data. Of course, ProjectLink provides much more than this, and the best way to explore the ProjectLink potential is to try it. To access the ProjectLink evaluation server, click Projects on the Connections navigator and follow the instructions on that Web page. The ProjectLink server contains a brief tutorial to get you started. After you have successfully created a project and registered it with Pro/ENGINEER, sending data to ProjectLink is as simple as saving it to another disk (clicking File &gt; Backup). Retrieving data from ProjectLink is as easy as clicking File &gt; Open.</t>
  </si>
  <si>
    <t>Favorites Navigator</t>
  </si>
  <si>
    <t>The Favorites navigator increases productivity by allowing you to quickly return to frequently used sites. You can add the currently displayed Web page to your list of favorites either by using the shortcut menu or by using the Add to Favorites command on the Favorites navigator. The list of favorites is specific to the Favorites navigator and is different from the list of favorites that you may have created with your general browser.</t>
  </si>
  <si>
    <t>64-bit Capability</t>
  </si>
  <si>
    <t>Ability to retrieve extremely large assembly models - theoretical limit is 2.1 Terabytes size - 1 billion Gigabytes.  Able to modify and manipulate any model in full master model mode.</t>
  </si>
  <si>
    <t>Part Modeling</t>
  </si>
  <si>
    <t>Using the Extrude Feature</t>
  </si>
  <si>
    <t>Improved Workflow for Defining and Solving Analyses and Studies</t>
  </si>
  <si>
    <t>Many of the menus and dialog boxes you use to define and solve analyses are now merged into a new, concise, easier-to-use run form. Defining and solving analyses and design studies now takes less time and fewer menu selections.</t>
  </si>
  <si>
    <t>New Simulation Display Dialog Box</t>
  </si>
  <si>
    <t>Increase in productivity factor due to acceptance aids</t>
  </si>
  <si>
    <t>Value Added to student from acceptance aids</t>
  </si>
  <si>
    <t>Total Benefit of Acceptance Aids</t>
  </si>
  <si>
    <t>Acceptance Aids mitigate the post-training productivity decrease</t>
  </si>
  <si>
    <t>Costs</t>
  </si>
  <si>
    <t>Benefits</t>
  </si>
  <si>
    <t>Up-Rev Project Costs - Excluding Training</t>
  </si>
  <si>
    <t>Additional UpRev Costs</t>
  </si>
  <si>
    <t>Training Costs (maximum)</t>
  </si>
  <si>
    <t>Estimated hours required from each engineer</t>
  </si>
  <si>
    <t>Cost per hour of engineer</t>
  </si>
  <si>
    <t>Total cost of engineering participation</t>
  </si>
  <si>
    <t>Item</t>
  </si>
  <si>
    <t>Description</t>
  </si>
  <si>
    <t>Point #1</t>
  </si>
  <si>
    <t>Point #2</t>
  </si>
  <si>
    <t>(a)</t>
  </si>
  <si>
    <t>(b)</t>
  </si>
  <si>
    <t>(c)</t>
  </si>
  <si>
    <t>(d)</t>
  </si>
  <si>
    <t>(e)</t>
  </si>
  <si>
    <t>(f)</t>
  </si>
  <si>
    <t>Business Risk Assessment - Risks associated with moving to Wildfire 2.0</t>
  </si>
  <si>
    <t>Pro/ENGINEER training solution may be incomplete and sketchy, resulting in confused and disorganized users</t>
  </si>
  <si>
    <t>The improved snapping to axes makes it easier to create 2D circles and arcs. This is especially helpful when creating full and partial bolt-hole circles. Associative Use Edge and Offset Edge allows easier creation of intelligent 2D entities on drawing views. While creating a 2D arc or circle, the arc center or arc will snap to axes. The 2D commands Use Edge and Offset Edge can be made associative to the model. This means that the 2D entities created using these tools will update if the model is modified.</t>
  </si>
  <si>
    <t>Modifying Angular Dimensions</t>
  </si>
  <si>
    <t>You can directly input angular dimensions in degree-minute-second format when modifying dimensions in a drawing. You can modify angular dimensions directly in degree-minute-second format instead of as decimal input. The Properties dialog box for dimensions displays dimension values as degree-minute-second. You can input new values in the chosen format.</t>
  </si>
  <si>
    <t>Creating Hyperlinks in Drawings</t>
  </si>
  <si>
    <t>The support of hyperlinks expands flexibility within the drawing environment and adds more information to the drawing. You can now create hyperlinks on drawing sheets.</t>
  </si>
  <si>
    <t>Assembly</t>
  </si>
  <si>
    <t>Enhanced Reference Control</t>
  </si>
  <si>
    <t>The transformation of scan data into a facet model is highly automated. You can modify and customize the resultant with simple and complex geometry that is not dependent on any data. Cutting-edge Restyle tools refine point cloud and polygonal data for optimum results. These tools reduce noise or the total points to speed up processing without sacrificing detail. You can delete or refine triangles to eliminate any error and not compromise surface integrity or detail. The transformed data captures the design intent and maintains critical geometry for use later. On a facet model, you can quick-pick simple surfaces or complex surfaces. You can project a surface to fit facet data or to fit boundary surfaces of curves that you have sketched. Pro/ENGINEER provides a full set of tools to analyze the surface for any deviation from the facet model. You can edit surface to change such properties as surface type (NURBS/BEZIER), U/V parameters, and so forth. You can manipulate the surface in a free-form or numerical manner to fine-tune the model. The result is a modifiable and customizable surface representation of a product that fits right the first time.</t>
  </si>
  <si>
    <t>Primitive Shape Recognition for Surfaces</t>
  </si>
  <si>
    <t>Pro/ENGINEER surfaces on facet data for simple geometry such as cylinders, cones, flats, revolutions, and extrusions. Shape recognition provides you with an extremely efficient way to recognize and create primitive geometry from a facet model. Current functionality provides for the recognition of cylinders, cones, flats, revolutions, and extrusions. Shape recognition allows the engineer or designer the unique opportunity to focus more time on complex areas of the model.</t>
  </si>
  <si>
    <t>Parametric Texture Mapping</t>
  </si>
  <si>
    <t>The simulation visibilities and simulation display dialog boxes are now merged into a new dialog boxes that is simpler to use and has more functionality. You will have greater control over model visualization and interact more easily with the new simulation display dialog box.</t>
  </si>
  <si>
    <t>Additional hours available for design iterations and variations</t>
  </si>
  <si>
    <t>The History navigator increases productivity by allowing you to quickly return to a previously visited site. The History navigator, which appears in the Pro/ENGINEER navigator only when you click the History icon, manages the list of Web sites that you have visited through the Pro/ENGINEER browser. The History navigator shows the browser history as a list, which you can sort and manage. The History navigator is specific to Pro/ENGINEER and differs from the history list that is created and maintained by your general browser.</t>
  </si>
  <si>
    <t>Using the Intersect Tool</t>
  </si>
  <si>
    <t>Custom Loads</t>
  </si>
  <si>
    <t>Copy and Paste Commands for Features</t>
  </si>
  <si>
    <t>Directly from the Model Tree, you can start the toolpath computation on a complete operation, on a single NC sequence, or on a multiple selection of NC sequences. Rightclick an item in the Model Tree and select Play Path from the shortcut menu.  The shortcut menu improves productivity by providing an easy way to start the CL player to play the selection from the Model Tree. The Play Path command provides automatic simulation of any selection, such as one or more operations, or continuous or noncontiguous NC sequences. It creates all necessary settings on the fly.</t>
  </si>
  <si>
    <t>Mechanism’s 6 Degrees of Freedom Connection</t>
  </si>
  <si>
    <t>A 6 Degree of Freedom (DOF) connection provides you with the flexibility to specify connection constraints to real-world problems.</t>
  </si>
  <si>
    <t>With a 6 DOF connection, you can model connections unaccounted for with currently available joint and connection types. This ability makes it easier and quicker to complete a mechanism model. You can easily:
• Model and drive spatial, 3D motion of a free body, such as a falling ball.
• Model and apply servomotor-driven profiles to the rotational DOF of a bearing-joint ball. Previously, joint axes were not available for these joint types.
• Model an unlimited number of general joints that require various combinations of the three translations and three rotational DOF of a body.</t>
  </si>
  <si>
    <t>Cam Measures for Mechanism</t>
  </si>
  <si>
    <t>After you define assembly constraints and references within a component interface, you can simply drag the component into an assembly. Similar references are identified as they are brought into an assembly. As a result, assembly constraints are automatically satisfied. The system locates matching references in the assembly for the constraints and references defined in the component.. Multiple interfaces can be created for an individual component. Within each interface, multiple constraints, such as mate and align, are defined along with a corresponding component reference. After these interfaces are defined, they can be used for assembly. Any one interface set, which represents multiple constraints, can be selected for assembly. Automatic placement also allows multiple occurrences of one component to be placed simultaneously.</t>
  </si>
  <si>
    <t>User-Defined Feature Enhancement - Subassembly Inclusion</t>
  </si>
  <si>
    <t>UDFs can now be used on a larger scale for automation and standards promotion. When creating a UDF, you can select subassembly components created in the assembly along with the created part components and features.</t>
  </si>
  <si>
    <t>Working with Flexible Models</t>
  </si>
  <si>
    <t>Flexible components allow the same component to be shown in different geometric representations and still report one item on the Bill of Materials. You can make a component flexible after you place it by selecting a component or subassembly and clicking Edit &gt; Make Flexible. You can define the variation in geometric states manually, or it can be derived as a dimensional value from an analysis result, such as distance. After the value is determined, there are four options to define the flexibility. You can also predefine flexibility in a component by clicking Edit &gt; Setup &gt; Flexibility. You can use this flexibility definition each time the component is added to an assembly.</t>
  </si>
  <si>
    <t>Bulk Item Templates and Measure Parameters</t>
  </si>
  <si>
    <t>The availability of drag handles and the consolidation of create extend and create cut walls speeds up your work. While performing a conversion, you now have more options regarding Edge Rip interaction. In addition to the Open and Overlap options, the Blind option is now available.Two drag handles are available on the part so you can directly drag the wall lengths. Right-click to see the most used values, Thickness extension dimensions and 2*Thickness extension dimensions.</t>
  </si>
  <si>
    <t>Datum Splitting</t>
  </si>
  <si>
    <t>In 3D displays you see additional, smaller datums. In 2D drawings, you eliminate unnecessary rework. Through All cuts now generate a different axis at each wall intersection. When you create a Flat Pattern, any hole on the part has a center axis that you can use. This would be useful, for example, for a production drawing.</t>
  </si>
  <si>
    <t>Surfacing</t>
  </si>
  <si>
    <t>Interactive Reverse Engineering Extension</t>
  </si>
  <si>
    <t>No "single" day for enterprise-wide implementation can be determined due to the variety and scope of divisional work</t>
  </si>
  <si>
    <t>Using the datum axes interface, you can create, name, and size datum axes. You can construct axes using graphical direct manipulation or using a new dialog box. The new Datum Axis feature has dynamic preview and drag handles so you can quickly create datum coordinate systems. All create options in the dialog box are also available when redefining the datum coordinate system.</t>
  </si>
  <si>
    <t>Working with Sketched Datum Curves</t>
  </si>
  <si>
    <t>You can both create and redefine sketched datum curves through the same dialog box. You can also modify the attributes of all sketches using this dialog box.  The new Sketch Datum Curve dialog box allows you to quickly define sketching planes and references. You can also set properties such as cross-hatching and section names using the Properties panel in the dialog box.</t>
  </si>
  <si>
    <t>Working with Offset</t>
  </si>
  <si>
    <t>When performing analysis of large, complex models it is often desirable to make the model mesh with fewer elements. In the past, you accomplished this by de-featuring the geometry of the model. This was time consuming and difficult.  In Wildfire 2.0, it is now possible to define a minimum edge length AutoGEM control.  In defining this mesh control you to specify a minimum length by either a dimensional value or percentage of the model. When the AutoGEM mesh is being created, any geometry edges that fall below that specified in the mesh control will be ignored. This gives you the ability to significantly reduce the number of elements required to mesh complex models such as castings and forgings.  Using this new mesh control you will find it easier and quicker to simplify your models, which is useful when looking for global responses such as displacements or modal frequencies.</t>
  </si>
  <si>
    <t>AutoGEM nodes on edge mesh control</t>
  </si>
  <si>
    <t>You may now specify the minimum number of nodes created on an edge in AutoGEM using the new AutoGEM mesh controls.</t>
  </si>
  <si>
    <t>Experienced users occasionally want to exert control over the mesh that is created in AutoGEM. In past releases the only option was to modify the AutoGEM settings (which impact the model globally) or modify the geometry by adding points or curves.  In Wildfire 2.0, you may now simply create a Nodes on Edge mesh control where you specify the number of nodes AutoGEM will create on a given curve/edge. This makes it much easier to create a refined mesh you are happy with.</t>
  </si>
  <si>
    <t>AutoGEM performance and robustness improvements</t>
  </si>
  <si>
    <t>AutoGEM meshing performance has been improved by up to 25%. Thin model meshing robustness has also been improved.</t>
  </si>
  <si>
    <t>AutoGEM performance has been improved by up to 25% for solid meshing.  Additionally, the robustness of solid meshing large thin models has been greatly improved.</t>
  </si>
  <si>
    <t>Display of AutoGEM Mesh in Integrated Mode</t>
  </si>
  <si>
    <t>More options have been added to control the display of the AutoGEM mesh in integrated mode. You can improve the display performance of large models.</t>
  </si>
  <si>
    <t>The performance and display options for viewing the AutoGEM mesh in integrated mode have been improved. You now have control over the display quality (fine, medium, and coarse). Additionally, a shell element can be displayed as in Pro/ENGINEER with its thickness or with a zero thickness (as in the standalone).</t>
  </si>
  <si>
    <t>Object and Model Information in HTML</t>
  </si>
  <si>
    <t>Information summaries for Simulation modeling entities now display in HTML using the Pro/ENGINEER browser.</t>
  </si>
  <si>
    <t>The information summaries in the Pro/ENGINEER browser are easier to read and contain more information, such as hyperlinks to the referenced entities, other simulation modeling objects, coordinate systems, and geometry. The HTML browser makes it easier to interrogate your model and to share it with others.</t>
  </si>
  <si>
    <t>Free Connection Type More Robust</t>
  </si>
  <si>
    <t>The robustness of the Free connection type for interfaces in Structural and Thermal Simulation is improved.</t>
  </si>
  <si>
    <t>Using Free connection, you can model press-fit models without using standalone mode.</t>
  </si>
  <si>
    <t>The Boundary Blend tool has a more intuitive user interface similar to other features in Pro/ENGINEER.</t>
  </si>
  <si>
    <t>The new Boundary Blend user interface provides the most commonly used functions, such as boundary conditions, directly in the graphics window and provides enhanced visual feedback.</t>
  </si>
  <si>
    <t>Bend Damping</t>
  </si>
  <si>
    <t>The concept of damping has been added to the Bend tool and in the new Sculpt and Spine types of Warp.</t>
  </si>
  <si>
    <t>By damping a bend, the effect of the bend is allowed to “decay” or reduce on the geometry further away from the bend axis. This damping allows for finer control of a localized region of influence for the bend.</t>
  </si>
  <si>
    <t>Automatic Annotation Element Parameters</t>
  </si>
  <si>
    <t>As you create Annotation Elements, you can automatically assign a group of parameters to them using a user-defined, custom parameter file.</t>
  </si>
  <si>
    <t>You can now mirror geometry and features for multiple transformations using one tool.  The mirrored features can be created independently and the sketch of sketched-based features can be unlinked from the original. During the mirroring operation, you define the mirror definition using the already familiar dashboard.</t>
  </si>
  <si>
    <t>Joint Axis and Slot Friction</t>
  </si>
  <si>
    <t>Mechanism Dynamics incorporates the ability to apply frictional forces on joint axes and slot connections. Additions to measure types facilitate the inspection of applied friction force values.</t>
  </si>
  <si>
    <t>For more accurate dynamic modeling of mechanisms, friction must be taken into account. You can now incorporate frictional influences within mechanism joints to appropriately simulate real-world behavior. Each editable joint axis has a friction coefficient specification enabled. With friction properties, joint friction forces are computed and applied to the joint axis in a direction opposite to the direction of motion in the joint. Joint axis friction is enabled for all editable joint axes, but does not consider coupling effects between multiple degrees of freedom in a particular connection.</t>
  </si>
  <si>
    <t>New Layer Functionality</t>
  </si>
  <si>
    <t>You can add items from lower-level subassemblies, collect layer items using the Layer Tree, and define rule-based layers to add and to remove layer items.</t>
  </si>
  <si>
    <t>• Assembly layers can now contain components from lower levels, eliminating the need to create same-named layers for all levels of subassemblies to control the display of subassembly components.
• When selecting items using the object-action workflow, you can select layer items using the Layer Tree, which makes it easier to identify and select components from layers.
• When defining rules for layers, use the template models to define the rules. Using rule-based layers previously defined in a model (part, assembly, or drawing), gives you additional flexibility with standards-based layer definition and assignment.</t>
  </si>
  <si>
    <t>Annotations Support on Layers</t>
  </si>
  <si>
    <t>You create conical rounds with drag handles and interactive dynamic preview, which allows you to quickly preview the geometry prior to completing the feature. To access the new dimension type, click the Sets slide-up panel and change the round type from Circular to D1 x D2 Conic. Drag handles to control both leg dimension values and the conic handle appear. If you change a value on the dashboard, the preview geometry updates immediately.</t>
  </si>
  <si>
    <t>Enhanced Fill Pattern Capability</t>
  </si>
  <si>
    <t>You can specify the density units of a pipeline independent of an assembly’s density units.</t>
  </si>
  <si>
    <t>Accurate mass property calculations for pipelines consisting of multiple materials are now possible.</t>
  </si>
  <si>
    <t>Enhanced Fitting Libraries</t>
  </si>
  <si>
    <t>Over 12,000 library fittings, both JIS and ANSI, have been updated.</t>
  </si>
  <si>
    <t>The updating of the JIS and ANSI fitting libraries takes advantage of the improvements made to Pipe and Fitting weight calculations. If you use these fitting libraries, you are saved any rework.</t>
  </si>
  <si>
    <t>Improved Weight Calculation for Fittings</t>
  </si>
  <si>
    <t>You can obtain accurate mass property information without having to accurately model fittings.</t>
  </si>
  <si>
    <t>To reduce library setup time and improve performance, user-defined parameters allow mass property information from vendor’s data sheets, which are added and stored with a fitting.  Set pro_mp_source to parameters and add any of the user parameters to a fitting.  This process provides enough information so that the Model Analysis functionality can calculate the user value for mass property calculations.</t>
  </si>
  <si>
    <t>Design Conferencing via a Data Management Tool</t>
  </si>
  <si>
    <t>During a real-time design session with Pro/ENGINEER, peer-to-peer Design Conferencing provides a data management system as the data source. This new option extends the capability of design conferencing and provides the security and control of the data management system.</t>
  </si>
  <si>
    <t>You can save time by automatically creating weld notches to provide clearances for welds. You can create weld notches automatically when defining a weld. Weld notch features are cuts that create clearance in intersecting geometry for the weld feature.</t>
  </si>
  <si>
    <t>Working with Edge-Surface Fillet Welds</t>
  </si>
  <si>
    <t>Welding supports use cases where edge-to-surface welds are required. Welding now supports additional use cases where edge-to-surface welds are required. A new weld type has been added in addition to the existing fillet types edge-edge and surf-surf.</t>
  </si>
  <si>
    <t>ProductView Express 2.0</t>
  </si>
  <si>
    <t>ProductView Express is a Web browser plug-in that lets you view Pro/ENGINEER models outside of Pro/ENGINEER. This version of ProductView Express is shipped with Pro/ENGINEER Wildfire and is installed automatically. It is used for previewing Pro/ENGINEER models from the Pro/ENGINEER embedded browser or from outside of Pro/ENGINEER.Performance is improved and spin, pan, and zoom controls are now similar to those in Pro/ENGINEER. You can now use ProductView Express to view Pro/ENGINEER section (.sec) and manufacturing (.mfg) files.ProductView Express is also available as a free download from www.ptc.com.</t>
  </si>
  <si>
    <t>Electrical Design</t>
  </si>
  <si>
    <t>Harness Family Tables</t>
  </si>
  <si>
    <t>The creation of family tables of harness parts accommodates multiple configurations of harnesses or similar harnesses of different lengths. Harness wiring is an addition to the Pro/ENGINEER family table functionality. With Pro/ENGINEER Wildfire, you can create family tables of assemblies and vary the configuration of the harness parts in them.</t>
  </si>
  <si>
    <t>User-Defined Terminator Parameters</t>
  </si>
  <si>
    <t>You access the subfeatures within an Inheritance feature by selecting them from the graphics window or by using the new Search Tool. You no longer must choose the features from the Model Tree. When creating external Inheritance and external Merge and Cutout features, you can use placement constraints expanded from CSYS to CSYS to all existing placement constraints found in Assembly.</t>
  </si>
  <si>
    <t>With DSM, you can schedule the processing of distributed tasks and queue the tasks when resources are unavailable. A centralized hub connects all distributed clients and services on the network. Distributed Services Manager (DSM) is new for release with Pro/ENGINEER Wildfire. With DSM, engineers or CAD Administrators can set up and manage a server farm of network resources. Remote clients can request tasks from the DSM, which assigns these tasks to available service resources or queues the tasks if necessary. The service resources host one or more server-side applications, such as Distributed Pro/BATCH, to perform the requested task. Distributed Pro/BATCH is the first distributed service developed by PTC to provide distributed resource management. Companies can leverage DSM technology in the scheduling the availability of services in response to requests from remote clients. A Web-portal provides you with online access to monitor the progress of jobs from any location. DSM provides the latest Web-based distributed computing protocols and open standards, namely SOAP, XML, and HTTP.</t>
  </si>
  <si>
    <t>Managing subconnectors in a top-level assembly eliminates the need to create assembly coordinate systems as ports to which you route your wires. You can use the entry ports stored in the parts. With the improved Subconnector functionality, you can create complex, top-level assemblies with their own parameters. You can also assign parameters to the individual parts that make up the assemblies. The BOM will accurately reflect the top-level assembly instead of each individual part; which is perfect for prefabricated assemblies. When a harnesses is flattened, the top-level assembly is automatically assembled to the shortest attached wire segment. You can also show the parts individually attached.</t>
  </si>
  <si>
    <t>Modify Network Tangency</t>
  </si>
  <si>
    <t>The ability to control network tangency at network branches makes auto-routing wires easier and faster. This option reduces the amount of time it takes to create a functional network. You can control the tangency of a network branch from the user interface with no workarounds required.</t>
  </si>
  <si>
    <t>Using the Copy Network Functionality</t>
  </si>
  <si>
    <t>The Copy Network functionality significantly reduces the amount of work required for routing through cable trays or sections of geometry where the harness route needs to be spread out. You can copy sections of the network at specified intervals using Copy Network. The offset can be modified after creation as necessary.</t>
  </si>
  <si>
    <t>Allow References to ECAD Cosmetic Sketches</t>
  </si>
  <si>
    <t>Using the ECAD cosmetic area edges as a reference, you can sketch a new ECAD area next to an existing ECAD area. As you create the ECAD areas on a board part, you can reference the edge of another area as needed.</t>
  </si>
  <si>
    <t>Missing Component Configuration Option</t>
  </si>
  <si>
    <t>The ability to set the default placement option for missing components to "keep missing" or "delete missing" reduces the amount of time it takes to confirm changes to board components.  To investigate missing components, add the configuration option ECAD_MISSING_COMPONENT_STATUS to your config.pro file. Set the values as "keep missing" or "delete missing." After the new option is activated, missing components will have the status you have preset in the config.pro file.</t>
  </si>
  <si>
    <t>Behavioral Modeling and Pro/MECHANICA Integration</t>
  </si>
  <si>
    <t>Transactions with a server can execute in the background, allowing you to continue working in Pro/ENGINEER. The console records all background messages and statuses. Many Windchill transactions run asynchronously in a Pro/ENGINEER background thread. This means that long-running Windchill transactions (such as uploading large assemblies) will not stop you from using Pro/ENGINEER while the transaction completes. At any time during or after the transaction, you can check the console for progress on uploading and downloading files.</t>
  </si>
  <si>
    <t>You have one tool for all graphing in Pro/ENGINEER. Exact formatting control allows you to customize the graphs for your needs.  The new graphing tool provides consistent formatting control for results from Pro/MECHANICA, Mechanism, and Behavioral Modeling. Consistent formatting includes representations of the data, background colors, axis labels, tick marks, colors and many more capabilities.</t>
  </si>
  <si>
    <t>New Global Optimization</t>
  </si>
  <si>
    <t>The common issue with gradient-based optimizations of settling into a local minimum or maximum goes away. Global Optimization has a higher chance of finding the global minimum or maximum. To set a Global Optimization, you first define the number of experiments to populate the design space. After the number of experiments has been filled, Behavioral Modeling uses a Paretto capability to identify the best candidates of the populated space. These best candidates are then the starting points of the gradient-based optimization.</t>
  </si>
  <si>
    <t>Integration of Behavioral Modeling and Mechanism Analysis</t>
  </si>
  <si>
    <t>The integration of analysis types enables Behavioral Modeling to improve designs based on a broader range of problems and also addresses multidisciplinary problems. You can use Pro/ENGINEER parameters to define Mechanism entities. The results of mechanism analyses can be used in improvement activities, such as optimizations and multi-objective design studies.</t>
  </si>
  <si>
    <t>ModelCHECK</t>
  </si>
  <si>
    <t>Check for Circular References</t>
  </si>
  <si>
    <t>Circular References should generally be removed from assemblies. Circular references are created when one feature (A) references a given feature (B) and B in turn references A. When this happens, Pro/ENGINEER does not know how to treat each feature and the results are unpredictable.</t>
  </si>
  <si>
    <t>Duplicate Model Information Storage in Pro/INTRALINK</t>
  </si>
  <si>
    <t>It is now easier to administer Shape Indexing and to find duplicate models.</t>
  </si>
  <si>
    <t>Check for Items Outside the Drawing View Boundary</t>
  </si>
  <si>
    <t>With this check, you can detect drawings that have items outside of the boundaries of the drawing.</t>
  </si>
  <si>
    <t>To a mechanism you can apply forces of angular orientation, separation distance, velocity, and so forth, which cannot be described easily as functions of time. Create appropriate position or velocity measures. When creating a Force Motor, a Point Force, or a Body Torque, select the user-defined magnitude type. Then select the desired measure from the variable list, and specify a mathematical expression and domain for the magnitude profile.</t>
  </si>
  <si>
    <t>Static Analysis Progress Graph</t>
  </si>
  <si>
    <t>Observe and track the solution progress of a static analysis by monitoring the updated graph of maximum system acceleration as it approaches zero. When running a static analysis using the Mechanism Dynamics Option (MDO), the mechanism animates, and a graph of maximum system acceleration appears. The graph updates with each solution step.</t>
  </si>
  <si>
    <t>Data Exchange</t>
  </si>
  <si>
    <t>Copy Proportional Command</t>
  </si>
  <si>
    <t>An enhancement to the Copy command inside Style allows copied curves to be scaled proportionally.</t>
  </si>
  <si>
    <t>The Copy Proportional command operates on free and planar Style curves in the current feature. During the operation, you have dynamic, visual feedback with respect to the size and shape of the geometry.</t>
  </si>
  <si>
    <t>Composite Surface Creation</t>
  </si>
  <si>
    <t>You can select compound strings of curves to be treated as a single boundary edge during surface creation within Style.</t>
  </si>
  <si>
    <t>The simplicity of this new method of replacement benefits both new and existing users. New users can easily explore the capabilities, and existing users can work faster. The method for replacement falls into two categories: By Model and By Copy. To replace a component By Model, Pro/ENGINEER offers options such as Family Table, Interchange, Reference Model, Layout, and Manual Replacement. Pro/ENGINEER recognizes the appropriate options. For example, the Family Table option is unavailable unless the component has family table instances. If you select By Copy, a copy of the component replaces the original. The new, copied component is automatically assembled in place.</t>
  </si>
  <si>
    <t>Shrinkwrap Components in Bills of Material</t>
  </si>
  <si>
    <t>Using a shrinkwrap to represent a set of components can dramatically reduce the system requirements for high-quality visualization and regeneration of the model. Shrinkwrap features can now be represented in Bills of Material with their reference components. Any shrinkwrap feature that is designated as an object will be identified with its parent components. Click Edit &gt; Setup &gt; Designate to open the Designate dialog box. Choose the Objects tab, and select any shrinkwrap feature. Any referenced objects of the shrinkwrap feature appear in the designation list. Create the Bill of Materials using Info &gt; Bill of Materials, and check the Designated Objects box. The Bill of Materials will list the components represented by the shrinkwrap feature in any assembly that contains that feature.</t>
  </si>
  <si>
    <t>Angle-Offset Constraint for Component Assembly</t>
  </si>
  <si>
    <t>You can now create an angle offset constraint between two planar surfaces to specify the rotation of a cylindrical component. After you create an axis alignment or an insert constraint, the angle-offset constraint is available in the Component Placement dialog box.</t>
  </si>
  <si>
    <t>Automatic Component Placement</t>
  </si>
  <si>
    <t>Users can now quickly and easily move, translate and rotate features to other parts of the model using the already familiar Copy &lt;CTRL-C&gt; and Paste Special functions found in a majority of Windows based software applications. Multiple transformations are now possible during the operation. The moved features are now Editable allowing the user to redefine the transformation without having to recreate the moved features from scratch. During the Paste Special operation, users have the ability to interact with the feature using the new dashboard and seeing immediate preview of the features being moved.</t>
  </si>
  <si>
    <t>Moving Dimensions While in the Show/Erase Dialog Box</t>
  </si>
  <si>
    <t>The ability to adjust the location of dimensions without exiting the Show/Erase dialog box has been reinstated.</t>
  </si>
  <si>
    <t>Acceptance aids and training will increase the adoption rates of new functionality.</t>
  </si>
  <si>
    <t>Engineering management "not on board" and don't believe that implementing the new tool will present any benefits at all.</t>
  </si>
  <si>
    <t>Mitigation Options</t>
  </si>
  <si>
    <t>Submit change request to charter to acquire additional funds.</t>
  </si>
  <si>
    <t>Business Impact (as a result)</t>
  </si>
  <si>
    <t>Could hinder the deployment of WF2.0 until suitable hardware replacements can be found or PTC certifies the existing hardware.</t>
  </si>
  <si>
    <t>Risk
Impact
(0 - 10)</t>
  </si>
  <si>
    <t>Risk
Probability
(0 - 100%)</t>
  </si>
  <si>
    <t>Risk
Weight
( 1 - 3)</t>
  </si>
  <si>
    <t>Relative
Weight
(%)</t>
  </si>
  <si>
    <t>Project scope and deliverables are not clearly communicated to the management teams.</t>
  </si>
  <si>
    <t>Contingency
Ratio</t>
  </si>
  <si>
    <t>Additional
Hours for
Contingency</t>
  </si>
  <si>
    <t>You can use direct modeling concepts and shortcut menus to toggle options such as Intersect or Join when creating merge features. The Merge tool provides a dashboard interface consistent with that of other features. The Merge tool collects two quilts and displays arrows indicating the sides of the quilt to keep. By default, the operation uses the Intersect function, but you can change this option to Join either by interacting with the dashboard or by using the shortcut menu.</t>
  </si>
  <si>
    <t>Working with Patch</t>
  </si>
  <si>
    <t>The Patch tool provides instant graphical preview with drag handles during creation and redefinition so you can focus on the model or interact with the dashboard. The Patch tool consolidates features that add or remove material using quilts or surfaces and includes functionality for replacing solid surfaces with quilts. The Patch tool uses a dashboard and shortcut menus for advanced options. As any changes are made to the definition of the feature, graphical preview updates, showing how those changes affect the model.</t>
  </si>
  <si>
    <t>Using the Project Tool</t>
  </si>
  <si>
    <t>You can use direct modeling and advanced options on shortcut menus when projecting curves. The Project tool includes a dashboard and instant preview as you are working to project curves on surfaces or solids. Use the Dashboard or right-click to define or modify attributes. Geometry Preview updates immediately.</t>
  </si>
  <si>
    <t>Working with Rib</t>
  </si>
  <si>
    <t>The Rib tool provides instant graphical preview with drag handles during creation and redefinition. The Rib tool allows you to interactively flip the material side and the width of the rib feature. All modifications can also be made in the dashboard.</t>
  </si>
  <si>
    <t>Working with Sketched Datum Points</t>
  </si>
  <si>
    <t>You can create sketched datum points and redefine the attributes of all sketched points in the same dialog box. The Sketch Datum Point dialog box lets you quickly define sketching planes and references. You can also set properties such as feature names using the properties panel in the dialog box.</t>
  </si>
  <si>
    <t>Using the Sweep Tool</t>
  </si>
  <si>
    <t>The Trim Tool now provides access to full chain selection when selecting geometry to use in the trim operation. Additionally, the user now has the silhouette trim functionality as part of the Trim feature dashboard. The feature preview visibility has also been enhanced to provide a better visual of the feature during definition.</t>
  </si>
  <si>
    <t>Transparency at Animation Time</t>
  </si>
  <si>
    <t>Design Animation has been improved so you can define the transparency for assembly or its components at various animation times.</t>
  </si>
  <si>
    <t>Design Animation supports the display of components using various display styles, such as wireframe, shaded, hidden-line, and so forth, at various animation times. You can now set the transparency of the components to visible or invisible. This becomes valuable when the motion of the components inside another component must be animated. To better visualize the motion of the inner components, you can fade the outer components.</t>
  </si>
  <si>
    <t>System and Body Measures</t>
  </si>
  <si>
    <t>ModelCHECK promotes the use of company standards and best practices to improve the effectiveness of downstream design reuse. With this new enhancement to Windchill, the ModelCHECK Gatekeeper is used to help filter out data that is being check-in into the Commonspace that does not meet company standards or best practices.  Companies can configure a unique ModelCHECK Gatekeeper filter to define the requirements for a successful check-in into the Commonspace. For each lifecycle state, companies can control the density of the filter by selecting the Gatekeeper to check for various ModelCHECK read-only parameters or for modification of the data.  During the check-in process, ModelCHECK Gatekeeper completes the check-in for data that meets the established requirements, or limits the check-in if any of the components do not pass the check. If the check-in fails, Windchill reports back the data’s particular errors and warnings.</t>
  </si>
  <si>
    <t>Pipeline segments that are routed from the free port of a valid fitting are automatically "joined" to the adjacent ports. This ensures proper propagation of the pipeline segments. Routing a pipeline from the free port of a tee fitting will automatically create an intersection of the centerlines. It is as if you had routed a branch off of the main pipeline. If the fitting is replaced, the pipe segment that was attached to it will propagate to the new size of the fitting. If the pipeline segment is modified, such as changing the angle, the fitting will update accordingly.</t>
  </si>
  <si>
    <t>Improved Extend Feature</t>
  </si>
  <si>
    <t>The consolidation of the routing tools in piping provides different routing operations from one dialog box, reducing the time it takes to route pipeline assemblies. Routing is easy when you use one dialog box and can select to route by coordinate systems or coordinate system axes and can also define references. The EZ router and Extend dialog box in Piping Design have been combined into a single, user-friendly tool.</t>
  </si>
  <si>
    <t>The Extend dialog box contains all of the routing tools you need in one place. This consolidation reduces the number of selections necessary to route pipelines and speeds up routing. The EZRouter and the extend features have been combined to enable you to quickly and easily move from one extend function to another without having to exit and enter menus.</t>
  </si>
  <si>
    <t>Consolidated Routing Tool</t>
  </si>
  <si>
    <t>Enhanced Pipe Routing</t>
  </si>
  <si>
    <t>You can create pipelines that have a parametric relationship to other pipes or planes. This functionality allows you to parametrically route pipelines with respect to the top, bottom, left, or right of other pipelines. Pipelines can be routed adjacent to other pipes or you can specify an offset distance. You can also reference planes.</t>
  </si>
  <si>
    <t>Working with Schematic-Driven Piping</t>
  </si>
  <si>
    <t>You can reuse data from your system schematic to recreate the 3D pipeline assembly and reduce the number of errors caused by misinterpretation. To use the schematic data from Routed Systems Designer, you must set your config.pro option piping_schematic_driven to yes and create your pipeline using the pipeline information contained in the XML file.</t>
  </si>
  <si>
    <t>Merging Pipelines</t>
  </si>
  <si>
    <t>Multiple users can individually model segments of a single pipeline and then merge them when they are done. This makes top-down design much easier. You can create two sections of a pipeline simultaneously and merge them into a single pipeline. This type of design makes it easy for companies to split 3D pipeline design work and combine the efforts at the end.</t>
  </si>
  <si>
    <t>Automatically Assigning Nuts and Bolts</t>
  </si>
  <si>
    <t>Nuts and bolts are automatically called out in the BOM. You can define nuts and bolts as bulk items and automatically assign them based on a code specified in the specification database.</t>
  </si>
  <si>
    <t>User-Defined, Combined Size Codes</t>
  </si>
  <si>
    <t>The new Process Manager in Pro/NC allows viewing of any manufacturing files created with Pro/NC in a table environment: the Process Table. Using this table, you can define custom views such as the coordinate system, retract planes and references, any parameter, and the cutting time.  Directly from the Process Table, you can edit the steps guided by the dashboard. By right-clicking a selection, you can play a single step or multiple steps, and play selected contiguous or noncontiguous steps.</t>
  </si>
  <si>
    <t>Process Export for Pro/NC from the Process Table</t>
  </si>
  <si>
    <t>By exporting a manufacturing process from the Process Table (steps) in CSV format, you can use it in a Microsoft Excel spreadsheet.</t>
  </si>
  <si>
    <t>Any information based on a view layout (see Views in Process Manager) can be exported into a CSV file for use directly by Microsoft Excel. With the CSV file, you can generate any kind of report using the standard Microsoft Excel functions.</t>
  </si>
  <si>
    <t>Start Model for Pro/NC</t>
  </si>
  <si>
    <t>Pro/NC sessions can be started by using a “start model” similar to the parts and assemblies model “start part.”</t>
  </si>
  <si>
    <t>As an NC Programmer, you can now start a new NC session from an existing environment. Any existing NC file can be reused as a start model. A typical start model can include components for the fixture, operations, machine tools, probes, and so forth.</t>
  </si>
  <si>
    <t>Referencing a Previous NC Reroughing Tool Path</t>
  </si>
  <si>
    <t>The reroughing NC Sequence allows the selection of a previous reroughing tool path as a reference.</t>
  </si>
  <si>
    <t>As an NC Programmer, you can now select a previous reroughing NC sequence as a reference for a new reroughing operation. Material left by the previous roughing and reroughing parent sequences are machined by the new reroughing tool path.</t>
  </si>
  <si>
    <t>Shaded Tool for NC Toolpath Simulation</t>
  </si>
  <si>
    <t>Toolpath simulation in Pro/NC displays the tool shaded, allowing dynamic rotation and zooming during simulation. It automatically performs line removal on the tool path motions.</t>
  </si>
  <si>
    <t>Toolpath computation for NC sequences and operations can be done from the Model Tree. The simulation is done with a shaded tool for a single-step display.</t>
  </si>
  <si>
    <t>With the combined_size_code parameter, you can define formats to accurately represent a company's naming conventions. You create a Defined Size Code table in the pipeod folder in the specification database that sets the combined_size_code parameter. This parameter is based on existing size parameters in the fitting specification. You can then use the combined_size_code parameter to define the stock number format or material classification code system (MCCS) number.</t>
  </si>
  <si>
    <t>View Manager Includes Cross Sections and Zones</t>
  </si>
  <si>
    <t>A new shell-properties user interface streamlines advanced shell definition (by laminate layup or by stiffness). Improvements to the shell properties user interface make defining advanced shells (either by laminate layup or stiffness) easier and quicker.</t>
  </si>
  <si>
    <t>No More .mda or .mdb Files for Integrated Mode Models</t>
  </si>
  <si>
    <t>All Pro/MECHANICA modeling data for integrated models is now stored in Pro/ENGINEER part and assembly files. You will have fewer files to track, saving time and minimizing data management overhead.</t>
  </si>
  <si>
    <t>Pro/MECHANICA Configuration Options Merged into Pro/ENGINEER config.pro</t>
  </si>
  <si>
    <t>Pro/MECHANICA configuration options from the config.mech file have been merged into the Pro/ENGINEER preferences file. If you use integrated mode, you save time by no longer needing to manage separate configuration files for Pro/MECHANICA and Pro/ENGINEER.</t>
  </si>
  <si>
    <t>New Assembly Modeling Capabilities</t>
  </si>
  <si>
    <t>Pro/MECHANICA features new methods of intelligently joining midsurface compressed solid parts, making it easier than ever to model assemblies that include such parts. This new capability significantly reduces the amount of time it takes to set up and solve assemblies that contain midsurface compressed solids.</t>
  </si>
  <si>
    <t>Pro/MECHANICA Integration into Behavioral Modeling (BMX)</t>
  </si>
  <si>
    <t>Behavioral modeling users can now include Pro/MECHANICA measures and analysis in their BMX design studies. Pro/MECHANICA integration into BMX gives both BMX and Pro/MECHANICA users new, exciting capabilities for optimizing and better understanding the behavior of their designs.</t>
  </si>
  <si>
    <t>Mass Idealizations Defined from Component</t>
  </si>
  <si>
    <t>You can now specify the mass values for mass idealizations directly from an assembly component, maintaining the correct value and orientation. Specifying the mass properties for a mass idealization directly from a component minimizes the likelihood of typing errors and incorrect orientation.</t>
  </si>
  <si>
    <t>Import of Convection Coefficients and Bulk Temperatures</t>
  </si>
  <si>
    <t>You can now import bulk temperatures and convection coefficients and apply them to thermal analysis models. You can create more complex analyses involving heterogeneous analysis programs such as computational fluid dynamics (CFD).</t>
  </si>
  <si>
    <t>Full AutoGEM in Integrated Mode</t>
  </si>
  <si>
    <t>Integrated mode users can now use the full interactive AutoGEM meshing capabilities featured in independent mode. If you encounter meshing problems, you no longer have to go to independent mode to diagnose your model.</t>
  </si>
  <si>
    <t>Volumetric Heat Loads</t>
  </si>
  <si>
    <t>You can now define volumetric heat loads in integrated mode for use in thermal analyses. Defining volumetric heat loads in integrated mode saves you the effort of transferring to independent mode for this functionality.</t>
  </si>
  <si>
    <t>2D Pressure Loads</t>
  </si>
  <si>
    <t>You can now define pressure loads for 2D models such as axisymmetric 2D models or plane stress 2D models. Defining 2D pressure loads in integrated mode saves you the effort of transferring to independent mode for this functionality.</t>
  </si>
  <si>
    <t>P-level Plots</t>
  </si>
  <si>
    <t>Integrated mode users can now define P-level results plots. Reviewing P-level plots in integrated mode saves you the effort of transferring to independent mode for this functionality.</t>
  </si>
  <si>
    <t>AutoGEM Meshing Performance and Business Improvements</t>
  </si>
  <si>
    <t>Pro/MECHANICA Wildfire heralds significant improvements in AutoGEM performance and robustness. AutoGEM improvements pay dividends by lowering run times for every analysis and design study.</t>
  </si>
  <si>
    <t>Pro/MECHANICA Solver Performance Improvements</t>
  </si>
  <si>
    <t>The ability to expose style parameters provides flexibility to use the information in BMX analysis, Relations, Family Tables, and so forth. Increased workflow and productivity result. Style parameters can be selectively exposed outside of the Style feature. When you edit the Style feature, the selected parameters become visible in a graphics window for modification or for use in other functions within Pro/ENGINEER. Parameters are typically valuable in the context of Relations or Family Tables. With style parameters exposed, you are relieved from having to redefine the style feature when a change is necessary.</t>
  </si>
  <si>
    <t>Multiple Curve Edits</t>
  </si>
  <si>
    <t>manipulate multiple curves. In a single operation, you can assign a single value for multiple control points. You can edit multiple curves by clicking the Edit Curves icon, then holding down CTRL, and selecting the desired curve entities. You can then select one or more control points and make the necessary modifications.</t>
  </si>
  <si>
    <t>Style Feature and Surface Trimming</t>
  </si>
  <si>
    <t>You do not have to exit Style to trim a surface and create desired geometry. Workflow and the Model Tree are simplified. You can trim surfaces within the Style feature in the same manner as within the standard Pro/ENGINEER environment.</t>
  </si>
  <si>
    <t>Global Modeling Feature (Warp)</t>
  </si>
  <si>
    <t>While using mouse interactions and modifier keys, you can focus on tasks to be completed. Expanding upon modern standards, Pro/ENGINEER Wildfire provides viewing-related capabilities via the middle mouse button. Pro/ENGINEER Wildfire provides two direct methods of viewing objects using the mouse basic viewing capabilities and advanced options. Basic viewing capabilities include (1) Spin - Middle-click and drag the object. (For 2D objects use Pan instead.); (2) Zoom - Hold down CTRL, middle-click, and drag the object. (Roll wheels can perform zoom also.); (3) Pan - Hold down SHIFT, middle-click, and drag the object. Advanced viewing options, such as spinning around a specific vertex, are also available. You can turn off the spin center and use the pointer to define the point at which the model will spin. You can select an entity to spin about a specific edge or vertex.</t>
  </si>
  <si>
    <t>Using Keyboard Modifiers and Mouse Buttons</t>
  </si>
  <si>
    <t>You can use standard Microsoft keyboard functions and mouse operations in Pro/ENGINEER. For example, right-click to access shortcut menus. Pro/ENGINEER mouse operations and keyboard modifiers (CTRL and SHIFT) provide many productivity-enhancing shortcuts using the familiar Microsoft standards. For example, use CTRL to select multiple objects, or use SHIFT to select all the features between two selections from the Model Tree.</t>
  </si>
  <si>
    <t>Windchill PartsLink Integration</t>
  </si>
  <si>
    <t>With access to PartsLink, you can easily locate and download 3D models directly from suppliers, avoiding the need to create them yourself. Selecting Catalogs on the Connections navigator displays a PTC Web site of catalogs that are powered by Windchill PartsLink. From this site you can browse the catalogs directly or choose to personalize the Connections navigator by adding links to the catalogs that you use most frequently. The online catalogs offer powerful search and browse capabilities, so you can quickly locate parts and download them directly into Pro/ENGINEER.</t>
  </si>
  <si>
    <t>Selecting with Pick Boxes</t>
  </si>
  <si>
    <t>Consistent selection tools throughout Pro/ENGINEER provide familiarity. You can select multiple items at any time. Selection has been redesigned to make it more user-friendly and consistent throughout Pro/ENGINEER. You have the same tools for selection and have the ability to select multiple objects at any time. Holding down the left mouse button and dragging the pointer creates a pick box for selecting multiple items. Selection filters control the scope of items that can be selected.</t>
  </si>
  <si>
    <t>Undo and Redo Support</t>
  </si>
  <si>
    <t>Use Undo and Redo to reverse or redo an action, thereby avoiding the need to recreate an attribute after mistakenly deleting it. Standard Undo/Redo support is available for feature options and settings. Your actions are recorded in a stack that you move through with top-level icons or with standard keyboard shortcuts (CTRL + Z).</t>
  </si>
  <si>
    <t>System Parameters from Mass Properties</t>
  </si>
  <si>
    <t>You can calculate system mass property parameters on each regeneration, assuring up-to-date mass properties calculations. System parameters are created for mass properties and can be calculated on each regeneration or only when the mass properties are calculated. The new system mass property values can also be assigned through relations that are evaluated after the regeneration of the model Reporting of mass property values is expanded to provide more detailed component information in assemblies.</t>
  </si>
  <si>
    <t>Connections Navigator</t>
  </si>
  <si>
    <t>FEM Meshing Robustness and Performance</t>
  </si>
  <si>
    <t>FEM meshing performance has been improved for assembly, multi-volume part, and mixed mesh models. The meshes are more robust.</t>
  </si>
  <si>
    <t>Solid meshing in FEM mode for the following model types has been greatly improved:
• Multi-volume parts (volume regions, and so forth)
• Assemblies
• Mixed mesh models (solids and shells)
Besides performance improvements, FEM meshing provides more robust meshes. This increased quality of the meshes reduces the time to create a mesh to your satisfaction.</t>
  </si>
  <si>
    <t>FEM Meshing Quality</t>
  </si>
  <si>
    <t>When editing a component’s placement, you can select predefined component interfaces. After using the new Search Tool to find and locate the component, specify the rule-based, interface placement options.</t>
  </si>
  <si>
    <t>You can use an existing set of component interfaces while editing the placement of components, or you can create your own component interfaces. You can efficiently edit a component’s placement and place it in a new location. The Search Tool finds Interface Placement options based on features, geometry types, names, and parameters. This tool vastly increases the usability and power of component interface definitions during drag-and-drop component placement.</t>
  </si>
  <si>
    <t>Streamline And Expand Offset Curve Creation</t>
  </si>
  <si>
    <t>A streamlined workflow for creating offset curves is available. The Offset tool operates like the tools for other similar features.</t>
  </si>
  <si>
    <t>You can quickly create offset curves with the Offset tool. After you select a curve and enter the tool, the surface that the curve lies on is automatically selected. This provides an immediate preview of the offset curve. You can use the dashboard attributes of the feature to create the exact curve.</t>
  </si>
  <si>
    <t>Check for Standard Model Notes</t>
  </si>
  <si>
    <t>ModelCHECK now analyzes and verifies that all standard model notes exist in the model and reports the number of missing notes. This report meets the growing demand for drawingless modeling.</t>
  </si>
  <si>
    <t>With the move toward drawingless modeling, ModelCHECK helps you search for notes added to part or assembly models and verify if these notes are per standard. You add the standard notes in the ModelCHECK start configuration file. When you run this check on the model, ModelCHECK reports on whether the notes exist in the model.  This check works for part, assembly component, subassembly, and top-assembly notes.</t>
  </si>
  <si>
    <t>Boundary Blend User Interface</t>
  </si>
  <si>
    <t>Directly from the Model Tree, you can start the toolpath computation using Job Manager on a complete operation, on a single NC sequence, or on a multiple selection of NC sequences. Right-click an item in the Model Tree and select Job Manager from the shortcut menu.  The shortcut menu improves productivity by giving an easy way to start the Job Manager to compute the selection from the Model Tree. The Job Manager automatically calculates any selection, such as one or more operations, or continuous or noncontiguous NC sequences. It creates all necessary settings on the fly.</t>
  </si>
  <si>
    <t>Merging Drilling Steps</t>
  </si>
  <si>
    <t>Using the Process Manager, you can merge consecutive drilling steps using the same tool into a single, optimized NC step.</t>
  </si>
  <si>
    <t>In addition to methods to create optimized tool paths for drilling NC sequences, the Process Manager offers the ability to merge independent but consecutive drilling steps using the same drilling tool. You can prepare the NC process while thinking feature by feature. Later in the process, you can optimize the tool path between holes; which gives better flexibility in the process definition.</t>
  </si>
  <si>
    <t>Templates in Process Manager</t>
  </si>
  <si>
    <t>NC templates can be used to automate the NC process creation.</t>
  </si>
  <si>
    <t>Added design time (per user/year)</t>
  </si>
  <si>
    <t>Benefit  (per user/year)</t>
  </si>
  <si>
    <t>Package</t>
  </si>
  <si>
    <t>Include?</t>
  </si>
  <si>
    <t>Added design time per user</t>
  </si>
  <si>
    <t>Total Benefit (yearly)</t>
  </si>
  <si>
    <t>Improved control over the export and import of multi-line text expands and improves interoperability of Pro/ENGINEER with AutoCAD.</t>
  </si>
  <si>
    <t>You can create a single multi-line text note in Pro/ENGINEER from a multi-line text in a 2D interface file. In addition, when you export a Pro/ENGINEER drawing to an AutoCAD DWG or a DXF file, you can create a single MTEXT (AutoCAD entity) entity for any multi-line text note in the Pro/ENGINEER drawing.</t>
  </si>
  <si>
    <t>Flexibility during Drag-and-Drop Component Assembly</t>
  </si>
  <si>
    <t>When assembling a component using drag-and-drop operations, you can specify the part flexibility without having to redefine the component later.</t>
  </si>
  <si>
    <t>Specifying flexibility during component assembly dramatically increases the workflow and ease-of-use during component placement. Additionally:
• Dimension boundaries and surface finishes are available as varied items.
• Changes in the flexible model can be propagated back to the original model.</t>
  </si>
  <si>
    <t>Directional and Axial Pattern Enhancement</t>
  </si>
  <si>
    <t>The Pattern tool now has directional and axial pattern types for more flexibility in establishing directions for patterns.</t>
  </si>
  <si>
    <t>You can pattern features around an axis or in any direction, regardless of how the original pattern was created. Previously, a Make Datum feature was required for axial patterns to incorporate the angular dimension for patterning. Additionally, you can pattern any feature in any direction without having to select any dimensions as defined in the original feature. Pattern preview is also available for directional and axial patterns. The preview consists of dots to represent the center of the pattern member. You can select these dots to turn pattern instances on or off during the definition of the pattern. Pattern dimensions have drag handles to allow for on-screen manipulation of the pattern.</t>
  </si>
  <si>
    <t>Real-Time Dragging of Packaged Components</t>
  </si>
  <si>
    <t>In Assembly mode, you can kinematically drag packaged components in the remaining degrees of freedom, based on existing placement constraints.</t>
  </si>
  <si>
    <t>Specification Break for Portions of Pipelines</t>
  </si>
  <si>
    <t>Because you can change a portion of pipeline specification, you can create a pipeline assembly from a single specification and easily modify selected sections. You select the section of the pipeline that needs to be driven by a different specification and change the current specification. All of the fittings along the selected section will automatically be updated to the new specification.</t>
  </si>
  <si>
    <t>Rendering</t>
  </si>
  <si>
    <t>Advanced Rendering Extension</t>
  </si>
  <si>
    <t>Photorendering, a powerful tool, aids in effectively communicating design intent and helps companies market products before they are manufactured. Companies can gather critical marketing and sales information without having to invest money in production. PhotoLux images offer the highest degree of photorealism for a model. Combine real-world lighting, accurate reflections and shadows, and the fastest render times, and you have the leading rendering software in the industry. Advanced features include volumetric light scatter, lens flare, depth of field, fog, and more.</t>
  </si>
  <si>
    <t>Real-Time Rendering</t>
  </si>
  <si>
    <t>While visualizing and manipulating the model, you can have accurate wall reflections and shadow casting onto room walls.  Real-time rendering provides valuable graphical feedback and visualization in a dynamically rendered environment. Room reflections and shadows add to the realism of the Real-Time Rendering environment.</t>
  </si>
  <si>
    <t>Pro/SHEETMETAL</t>
  </si>
  <si>
    <t>Form Feature Placement</t>
  </si>
  <si>
    <t>Form feature placement is the easiest and fastest way to place the Form features into sheet metal parts. Form feature placement has been enhanced and uses the same user interface as Assembly mode uses. The result is a clear and easy way to place the Form features.</t>
  </si>
  <si>
    <t>Inheritance Feature for Sheetmetal Parts</t>
  </si>
  <si>
    <t>As a Design Conferencing participant, you can work with information stored in data management systems as well in the shared space. You can retrieve, save, and upload models, drawings, and so forth directly to and from the Commonspace or Cabinets during a conference. The conference host, called the PDM Master, grants access and privileges that can be updated at any time for security.  As in traditional conferencing, an observer can get control from the PDM Master and become the current presenter. When others are presenters beside the host (PDM Master), all PDM transactions are performed on the PDM Master’s computer. All participants can observe the PDM transaction during the shared session, and the data is transferred to the participants’ shared space via the PTC Conference Center.</t>
  </si>
  <si>
    <t>Design Conferencing User Account Login</t>
  </si>
  <si>
    <t>The PTC Conference Center has an improved method of logging in through a list of accounts for a specified Conference server.</t>
  </si>
  <si>
    <t>To use Design Conferencing, you must have a Design Conferencing account on the specified Conference server to log in to the PTC Conference Center on the local machine.  When you start the PTC Conference Center for the first time on the specified Conference server, you must create a Design Conferencing account. If you already have an account on the local Conference server, you can log in to the Conference Center using your account name and password. To improve the login process, a User Name list provides all the accounts for the specified Conference server. The first account name on the list is the last person who had logged into the PTC Conference Center.</t>
  </si>
  <si>
    <t>Design Conferencing Participant License Package</t>
  </si>
  <si>
    <t>Globally dispersed product development teams must collaborate from many locations.  With the Pro/ENGINEER Design Conferencing Participant license package, even those without a license can participate in live design sessions.</t>
  </si>
  <si>
    <t>With more companies outsourcing jobs to minimize costs, time to market, and so forth, more people off site get involved in the design process. Powered by Groove Networks, Pro/ENGINEER Design Conferencing Participant is fast, flexible, and secure.  With this license package, even those who do not own or have access to a license of Pro/ENGINEER can still participate in live design sessions. Once connected, a Design Conferencing Participant can perform all critical functions, like sharing control of live design sessions with their team, no matter where team members are located.</t>
  </si>
  <si>
    <t>Pop-up Menu Enhancements during Design Conferencing</t>
  </si>
  <si>
    <t>During a real-time design session with Pro/ENGINEER, pop-up menus allow observers to follow more closely with the steps and selections of the presenter.</t>
  </si>
  <si>
    <t>New</t>
  </si>
  <si>
    <t>Updated</t>
  </si>
  <si>
    <t>Improved</t>
  </si>
  <si>
    <t>Changed Only</t>
  </si>
  <si>
    <t>The expansion of the inheritance feature furthers the ability to create inheritance features and to manipulate derivative models for manufacturing purposes. During the creation of an inheritance feature, you can choose options to inherit individual parameters and geometric tolerances. You can also define new values for all inherited items. The derived object (target part of the inheritance feature) can be retrieved and modified without retrieving the original model. Inheritance features can be created within an assembly in the same manner that copy geometry features can be created. Inheritance features can be used to remove material from a part. While replacing a component, you can replace a reference model with its derived object or vice versa. This capability uses the reference-forwarding capabilities to automate the replacement. You can create inheritance features in sheet metal components.</t>
  </si>
  <si>
    <t>Symbolic Simplified Representation</t>
  </si>
  <si>
    <t>Curvature, Pressure Angle, and Slip Velocity have been added to the measures commands to expand the results available for examining cam connection, kinematic behavior.</t>
  </si>
  <si>
    <t>You can generate expanded results for Cam connections for the following measure types to match the functionality of Mechanica Motion:
• Curvature—Measures the curvature (1/r) at the point of contact for the specified cam surface.
• Pressure Angle—Measures the angle (degrees) between the normal on the specified cam and the velocity of the contact point.
• Slip velocity—Measures the tangential velocity of the contact points on each cam surface relative to one another.</t>
  </si>
  <si>
    <t>Evaluation at Time and at Intervals</t>
  </si>
  <si>
    <t>Design Studies in Mechanism design (MDO) can measure the performance of a mechanism at a particular instance in time and at intervals.</t>
  </si>
  <si>
    <t>Evaluation of a measure at a specified time allows you to run evaluation analysis at a particular time during the motion run. In this fashion, design studies can query performance measurement at desired and discrete intervals throughout the time domain of an analysis. Dynamic analyses can be run with 0 duration to query the value of a measure at time = 0.</t>
  </si>
  <si>
    <t>Point-to-Point Separation Measure and Forces</t>
  </si>
  <si>
    <t>Mechanism Dynamics supports the ability to define point-to-point separation measures and forces, which match the functionality of Mechanica Motion.</t>
  </si>
  <si>
    <t>With parametric texture mapping, you can achieve a uniform look in color and appearance. Previous placement options did not provide this result. Appearances, or textures, assume a normal placement at various areas of the surface to which they are being applied. Thereby, you can place a texture in the optimal position on compound or complex curved surfaces.</t>
  </si>
  <si>
    <t>Triangular Surface Creation</t>
  </si>
  <si>
    <t>Reduce engineering costs (save time, automation)</t>
  </si>
  <si>
    <t>Faster design time, more iterations for each design, quicker time to market</t>
  </si>
  <si>
    <t>New functionality</t>
  </si>
  <si>
    <t>Increased morale and job satisfaction with having the latest and best tools available for our engineers</t>
  </si>
  <si>
    <t>If we do NOT upgrade, the following external conditions may present risks</t>
  </si>
  <si>
    <t>Days of productivity slowdown after training</t>
  </si>
  <si>
    <t>Specify parameters as unitless or with units during their creation or when using them in relations. If of differing units, parameters in relations are scaled correctly based on calculations. For example, if the model units are in millimeters the relation TOTAL_LENGTH = 1 [in] + 5[mm] would evaluate TOTAL_LENGTH = 30.4[mm]. This scaling dramatically increases the flexibility and power for defining custom units. You can mix units when writing relations without having to convert the parameter values before using them. Scalar, or unitless parameters, are still supported and can be used with parameters with units in relations.</t>
  </si>
  <si>
    <t>Undo/Redo Functionality for Drawings</t>
  </si>
  <si>
    <t>Undo/Redo functionality is now supported in Pro/ENGINEER. Users will have the ability to quickly undo or redo selected commands in drawings.</t>
  </si>
  <si>
    <t>Undo/Redo functionality in drawings gives you the ability to quickly undo (or redo) accidental changes to drawings. This eliminates the need to manually re-create items that may have been accidentally deleted or moved. The first implementation of undo/redo functionality will be limited to selected commands. The commands in drawings are divided into 3 categories: Supported commands, unsupported commands that clear the stack, and unsupported commands that do not clear the stack. Supported commands are actions that can be undone and redone. Examples of these commands are: insert&gt;dimension and moving a drawing view. To prevent the user from unintentionally undoing an action that was executed before several unsupported commands, there are some actions that clear the stack. Examples of these types of commands are File&gt;Open and Format&gt;Text Style. Unsupported commands that do not clear the stack are essentially invisible to undo/redo. These commands are those that have no real impact to the drawing itself, like changing the size of the working window and viewing commands. Full details of the supported commands can be found in the help documentation.</t>
  </si>
  <si>
    <t>Expanded Trim Tool Functionality</t>
  </si>
  <si>
    <t>When you select to interactively AutoGEM a model or start an analysis in integrated mode, the geometry of the Pro/ENGINEER model is processed to be suitable for Mechanica. This project improves the performance of this step 10 to 15 times over that of previous releases. This can dramatically reduce the amount of time it takes to mesh and solve model in integrated mode.</t>
  </si>
  <si>
    <t>Mirror Symmetry Constraints</t>
  </si>
  <si>
    <t>Mirror symmetry constraints are implemented in Structural and Thermal Simulation.</t>
  </si>
  <si>
    <t>You can define mirror symmetry constraints in structural analysis models by selecting the geometry that lies on the mirror symmetry plane (point, edges, and surfaces). This method is fast and easy. These new constraints are displayed on the model and in the Model Tree.</t>
  </si>
  <si>
    <t>Mesh Control Visibility</t>
  </si>
  <si>
    <t>Mesh controls are now visible whenever you are in simulation mode.</t>
  </si>
  <si>
    <t>The display of mesh controls can be toggled on or off in the Simulation Display dialog box.</t>
  </si>
  <si>
    <t>Analysis Package</t>
  </si>
  <si>
    <t>Display of Loads and Constraints in Results</t>
  </si>
  <si>
    <t>In results, you can display load and constraint icons. These icons are superimposed on the results window as they are on the preprocessor.</t>
  </si>
  <si>
    <t>User-defined functions are used to define the profile of a servo motor, force motor, and force/torque. The functions consist of one or more expression segments and a domain associated with each of the expression segments. These functions can be defined by including arithmetic operators, mathematical functions, constants, and a variable.  User-defined functions for servo motors are always a function of time. In contrast, user-defined functions for force motor and force/torque can be defined either as functions of time or measure variables. With multiple-measure support, you can build force motor and force/torque profiles with more than one measure variable in the userdefined function definition. These functions enable complex force motor and force/torque profiles, which are dependent on multiple measures in a mechanism, to exist.</t>
  </si>
  <si>
    <t>Spine Command</t>
  </si>
  <si>
    <t>The Spine command provides a method of creating curve-based deformations to parts and sets of surfaces from native geometry to imported IGES files.</t>
  </si>
  <si>
    <t>The Spine command provides an excellent means to make specific and highly complex deformations to a model. It is a powerful addition to the set of Warp tools. The spine deformation is a global, character-line reshaping and is based on a curve or a spine.  When the spine is edited (via control points, tangents, and so forth), it influences the model around it. The spine can act in one of three directions (linear, cylindrical, or radial) and damping regions can be applied to localize the deformation.</t>
  </si>
  <si>
    <t>Reflection Analysis</t>
  </si>
  <si>
    <t>With load transfer, you are ensured that the load values and referenced coordinate transformations are accurate. This accuracy of information simplifies the task of performing structural analyses on models simulated in Mechanism Design.  After running a motion dynamic analysis, you must pick a reference Mechanism Body and save the results. Next, you pick a component (part, assembly, or subassembly) to which the results will be saved. Reaction forces and inertial acceleration data are then written to the specified component part or assembly file. This data is then available when you open this component (or an assembly containing it) in Structural and Thermal Simulation.  To use saved loads, you must import the stored Mechanism loads once in Mechanica.  After import, the load information saved in the component is used to automatically create an equivalent and unassociated total load. This load is applied at a point and placed into a new Mechanica load set. You can then select the geometry on which the loads will be acting.</t>
  </si>
  <si>
    <t>Workflow for Model Types</t>
  </si>
  <si>
    <t>The workflow for entering Structural and Thermal Simulation and specifying the model type has been streamlined.</t>
  </si>
  <si>
    <t>When you enter Structural and Thermal Simulation for the first time with a new model, the Model Type dialog box opens so you can specify the type of model to work on. On subsequent entries, these settings remain so you begin in the same mode as your previous model type. To edit the model type, click Edit &gt; Mechanica Model Type.  This improved workflow for model types reduces the amount of time it takes to switch between standard and Structural and Thermal Simulation. Thus, it is easier to make iterations to your design.</t>
  </si>
  <si>
    <t>Redesigned measures</t>
  </si>
  <si>
    <t>Measures functionality in Structural and Thermal Simulation has been greatly enhanced in Wildfire 2.0 to improve usability and functionality.</t>
  </si>
  <si>
    <t>Design Conferencing allows people to work together, reducing the need to travel to meet with one another. It also eases the flow of information between people. In Design Conferencing, one user creates a conference and invites others to join. These other users must be connected to the Internet. The leader has control of everyone's Pro/ENGINEER session. Users can also work offline. When they reconnect, the shared spaces are automatically synchronized. A shared space is an XML database and binary file stored on your machine, which is synchronized with all other machines participating in the same conference. The initiator can store models in the shared space. Everyone who accepts the invitation to the space can retrieve the model and make changes to it. When the model is saved back to the shared space, it is also copied to everyone else¿s shared space. Therefore, all participants always have the latest copy of a design.  Machines can be configured to automatically log into the Groove relay server, which is hosted by Groove Networks. Users can then see and search for each other online.</t>
  </si>
  <si>
    <t>ProjectLink Integration</t>
  </si>
  <si>
    <t>These new enhancements address the inconsistencies of the Connection Reaction Measure and the shortcomings of the Load Reaction measure.
• These new measures will now calculate the total load acting at a joint.  When a joint axis is subjected to more than one load (such as force motor, damper, spring etc), it is not possible to query the total load at that axis.
• Connection Reaction Measure: Report the correct reaction value for axial force measures (on translational axes) and axial moment measures (on rotational axes) - This value should take into consideration the constraints (i.e. locking) created on the concerned joint axis and friction force if any. Any force entity present on the joint axis should not be transferred to the axis as a reaction as this will be measured as a Net Load and not as a reaction.
• Net Load Measure: This measure was formerly called the Load Reaction measure. Accept Force, Torque and Joint Axis in the selection for a Net Load measure (in addition to Spring, Damper and Motor).</t>
  </si>
  <si>
    <t>Multiple-Measure Support</t>
  </si>
  <si>
    <t>Profiles of a servo motor, force motor, and force/torque have been enhanced to include more than one measure variable in the user-defined function definition.</t>
  </si>
  <si>
    <t>Implementing Wildfire 2.0 may result in an increased workload for existing support engineers.  The new technology and compatibility options may present additional challenges.</t>
  </si>
  <si>
    <t>Administration &amp; Implementation Costs</t>
  </si>
  <si>
    <t>Pro/ENGINEER Administrators required</t>
  </si>
  <si>
    <t>Hours required for implementation and setup</t>
  </si>
  <si>
    <t>Total Costs of Implementation/Setup</t>
  </si>
  <si>
    <t>Opportunity costs of test engineers</t>
  </si>
  <si>
    <t>Three-dimensional annotations, Annotation features, and Annotation Elements can be placed on layers.</t>
  </si>
  <si>
    <t>You can manage 3D annotations, Annotation features, and Annotation Elements by layers, using manual placement or by creating rules.
To use this functionality, create a 3D annotation or an Annotation feature with a graphical element. Select a layer from the Layer Tree and edit the properties. You can add an annotation (or an Annotation Element) by selecting it from the graphics window or the Model Tree. To add an Annotation feature, select it from the Model Tree or select the Annotation Element from the graphics window, and then right-click and select Select Feature. You can also define a rule to automatically add the annotation to a layer.</t>
  </si>
  <si>
    <t>ProductView Express and Annotations</t>
  </si>
  <si>
    <t>Three-dimensional annotations created on an Annotation plane are viewable in ProductView Express.</t>
  </si>
  <si>
    <t>The ProductView Express preview browser shows all annotations in a model created using an Annotation plane. You can see the model, along with any annotations that are attached to it, in the preview window before you open or assemble the part.  To use this functionality, browse to the folder where your model resides and select the model. The preview window will show your model, including all visible annotations. You can also see annotations in the preview window when you open a part.</t>
  </si>
  <si>
    <t>ProductView Express and UDFs with Stored Reference Models</t>
  </si>
  <si>
    <t>In the preview window of the ProductView Express browser, you can view User-defined Features (UDFs) with their stored reference models.</t>
  </si>
  <si>
    <t>Now you can see UDFs “as created” with their reference models in the preview window before you place them in the model. The preview window enables visual verification of the selected UDF before placement.  To use this functionality, browse to the folder in which your UDF resides and select the
GPH file. A preview of the UDF and the reference model appear in the window.</t>
  </si>
  <si>
    <t>Multiple Sheet Sizes in the Import of DXF and DWG Drawings.</t>
  </si>
  <si>
    <t>Enhanced Selection</t>
  </si>
  <si>
    <t>Fudge Factor</t>
  </si>
  <si>
    <t>Custom parameter files provide values for a group of parameters that are to be applied to Annotation Elements upon creation. These values ensure that the proper parameters are applied to all Annotation Elements.  To make the parameters automatic for Annotation Elements, you must create a specially formatted XML file. This file defines the name, type, and default value of parameters. These parameters are to be added to all Annotation Elements by default during their creation. Specify the path to this file using a configuration option.</t>
  </si>
  <si>
    <t>Support for AutoCAD 2002 on Export and Import</t>
  </si>
  <si>
    <t>You can export and import file version 2000 of AutoCAD DWG and DXF files. For the first time, export and import to Linux and 64-bit platforms is provided.</t>
  </si>
  <si>
    <t>Expanded support for AutoCAD includes the export and import AutoCAD DWG and DXF files from AutoCAD 2002 (file version 2000). You can export and import AutoCAD data in DXF and DWG formats from the following file versions:
• 2000 (default in Pro/E Wildfire 2.0)
• R14
• R13
• R12</t>
  </si>
  <si>
    <t>Bulk items have been enhanced for all associative measurement parameters and encourage the reuse of data by providing Bulk Template parts. You can create Bulk Template parts by clicking File &gt;New &gt;Bulk to open the Bulk Item Definition dialog box. From this dialog box, you can create bulk item parameters, relations, and family tables of the bulk part. Bulk parameters have been enhanced to include measure parameters. For example, you can create an Area Measure type parameter called PAINT. When this bulk item is added to an assembly, you will be prompted to select a surface as a reference for the PAINT parameter. The surface area will be calculated and used as the value of PAINT. Other new parameter types are Length Measure, Distance Measure, Diameter Measure, Angle Measure, and Parameter Sum. The Parameter Sum type will add the values of all parameters of the same name.</t>
  </si>
  <si>
    <t>Working with Inheritance Features</t>
  </si>
  <si>
    <t>Symbolic simplified representation, or lightweight simplified representation, dramatically reduces the system requirements for high-quality visualization and quick regeneration times. By default, symbolic simplified representations replace components with a datum point. This representation can be customized to any 3D symbol, including the orientation of the annotation plane.</t>
  </si>
  <si>
    <t>External Simplified Representation</t>
  </si>
  <si>
    <t>External representation dramatically reduces the system requirements for high-quality visualization and quick regeneration times by more widely proliferating its use. External simplified representations are created without modifying the master assembly. The Create Assembly dialog box provides all of the new and existing simplified representation options. The creation process generates a new assembly file with a dependency on the original assembly. You can also create External simplified representations by copying an internal simplified representation in the View Manager dialog box.</t>
  </si>
  <si>
    <t>View Manager</t>
  </si>
  <si>
    <t>The View Manager provides the capability for managing and using various states. The basic workflow for creating, editing, and switching between simplified representations, exploded states, display states, and orientation states has changed. In Pro/ENGINEER Wildfire, the model is constantly in a working state. Components can be switched to hidden line or excluded, or a component can be moved to represent an exploded state without using any dialog boxes. Changes are then stored using the View Manager.</t>
  </si>
  <si>
    <t>Pro/WELDING</t>
  </si>
  <si>
    <t>Creating Lightweight Edge Preparation Features in Welding</t>
  </si>
  <si>
    <t>Creating Automatic Weld Notches</t>
  </si>
  <si>
    <t>Quickly and easily, you can create, review, delete, or edit mechanism features such as connection properties, Servo Motors, or gears through direct interaction with the assembly model. Select a mechanism icon and right-click to reveal a shortcut menu with pertinent actions. Select a joint axis to edit its settings or to create a motor. Select a Servo Motor to review its current properties in an information window, edit its profile characteristics, or simply delete it. Each mechanism feature icon provides access to its own associated actions.</t>
  </si>
  <si>
    <t>Gear Connections</t>
  </si>
  <si>
    <t>Gear connections provide a generalized method of modeling spur, bevel, helical, rack and pinion, and worm gear combinations, as well as idealized pulley pairs. Select two joint axes and either define appropriate pitch circle diameters to allow Mechanism Design to assign a gear ratio, or define your own ratio to be enforced between the moving bodies.</t>
  </si>
  <si>
    <t>Enhanced Animation Capture</t>
  </si>
  <si>
    <t>New capture options ensure the creation of quality animation files in an expanded range of file types. The aspect ratio of captured animation files can now be locked to the aspect ratio of the displayed model, helping to ensure quality images free of distortion. A new setting allows adjustment of frame rate for MPEG animations. Export options now include the TIFF and Windows BMP file types.</t>
  </si>
  <si>
    <t>Measure Dependent Forces</t>
  </si>
  <si>
    <t>Better visibility of the status of the models in session keeps you informed. A new Database Params option has been added to the list of types of information that can be displayed in the Model Tree. By selecting this option (Settings &gt; Tree Columns from the Model Tree), you can show important PDM information for the models in session. This information includes PDM lifecycle data and the ¿editable status¿ of the object in session.</t>
  </si>
  <si>
    <t>Fundamentals</t>
  </si>
  <si>
    <t>Category</t>
  </si>
  <si>
    <t>Release</t>
  </si>
  <si>
    <t>Display of Clipped Views</t>
  </si>
  <si>
    <t>The display of the clipped view can be applied to both assemblies and parts and allows for a clearer display of the 3D models.  After you create a cross section, click the Display tab and change the Visibility Options. You can show either the front or the back of the model based on the cross section selected. A preview of the model with arrows to indicate directions shows which side is considered the front or back. You can also display the cross section in the clipped view. The clipped view remains visible even after you close the Model Sectioning tool.</t>
  </si>
  <si>
    <t>Support for HTTP and FTP File Locations</t>
  </si>
  <si>
    <t>The support for HTTP and FTP file locations provides users with improved file- and data-sharing capabilities. Built-in Web protocols extend the reach of Pro/ENGINEER from the desktop to the Internet. Internet locations (such as ftp://ftp.ptc.com) can now be registered with Pro/ENGINEER through the Server Registry command in the Tools menu. After a location is registered with Pro/ENGINEER, it is available to all Pro/ENGINEER file operations such as File &gt; Open, File &gt; Backup, Component &gt; Assemble, and Component &gt; Replace. You can also enter an HTTP or FTP address into the Open dialog box. Note that saving to simple HTTP locations is not supported, and simple HTTP locations are not, therefore, available through the Server Registry.</t>
  </si>
  <si>
    <t>Pro/ENGINEER Wildfire Home Page</t>
  </si>
  <si>
    <t>Measures have been redesigned in the Wildfire 2.0 release in order to enhance both the usability as well as the functionality of measures.  When you select to create a new measure, you will see that the user interface for defining them is more streamlined than in previous releases. You will also notice that as measures are created, they appear both on the model, as well as in the model tree.  Some of the other enhancements to measures include the following:
• Measures from a lower level model can be made visible in higherlevel assemblies
• The ability to select geometry for evaluation location (surfaces, curves, components, etc…)
• The ability to define computed measures in Structural and Thermal
• Multi-edit capability to quickly place multiple instances of point measures at different locations in a model.
This new functionality will make is quicker and easier for you to build and interpret the results of your analysis models.</t>
  </si>
  <si>
    <t>Results Templates</t>
  </si>
  <si>
    <t>Results templates can be defined and used to dramatically reduce the amount of time it takes to generate results in Structural and Thermal Simulation.</t>
  </si>
  <si>
    <t>With RuleCHECK, design information is made available in a proactive fashion and is integrated into the Pro/ENGINEER browser. The new user interface not only makes RuleCHECK compatible with ModelCHECK, but it also provides the ability to take advantage of dynamic HTML links to other pertinent information and makes it easy to use.
As a design advisor, RuleCHECK offers immediate access to your company’s design knowledge. Often this information is stored in design manuals, industry design codes, and in the minds of senior designers. Engineers must know when and where to search for this information. Today, products are becoming more complex, design time is reduced, and there is considerable turnover and reorganization of engineering staff.  Immediate access to correct and up-to-date engineering knowledge is critical to the success of many projects.</t>
  </si>
  <si>
    <t>Sculpt Command</t>
  </si>
  <si>
    <t>The display of large simulation models can become cluttered. With the master control (the Show Simulation Entities check box) on the Simulation Display dialog box, you can temporarily override the other settings and toggle the display of the simulation modeling objects.</t>
  </si>
  <si>
    <t>Saving sketched beam sections to a library</t>
  </si>
  <si>
    <t>Sketched beam sections may now be saved to a library.</t>
  </si>
  <si>
    <t>It is now possible for you to save sketched beam sections to the beam section library.  Additionally, a config.pro option has been added where the location of the beam section libraries directory may be specified (sim_beamsection_path).</t>
  </si>
  <si>
    <t>Weld definition dialog</t>
  </si>
  <si>
    <t>A new dialog has been implemented for perimeter and end weld definition.</t>
  </si>
  <si>
    <t>End and perimeter weld definition has been simplified through the implementation of a new definition dialog.</t>
  </si>
  <si>
    <t>Two point rigid connections</t>
  </si>
  <si>
    <t>Rigid connections may now be defined between 2 points.</t>
  </si>
  <si>
    <t>Rigid connections in Structural and Thermal Simulation may now be defined between 2 points. In past releases, the minimum number of points required to define a rigid connection was three non-collinear points.</t>
  </si>
  <si>
    <t>Enhanced Total Load Review</t>
  </si>
  <si>
    <t>Total load review has improved functionality and usability.</t>
  </si>
  <si>
    <t>Total load review is now in the Load Resultant dialog box rather than in the Menu Manager. In addition to improved usability, you can:
• Select non-WCS coordinate systems
• Select the point about which the load resultant is computed
• Access total load review in FEM mode</t>
  </si>
  <si>
    <t>Migration from the Menu Manager to Top-Level Menus</t>
  </si>
  <si>
    <t>Menus in Structural and Thermal Simulation have been migrated from the Menu Manager to the top-level menus.</t>
  </si>
  <si>
    <t>Commands in simulation mode have migrated from the Menu Manager to the top-level menus in Structural and Thermal Simulation. This simplifies the user interface by making it much easier and faster to locate commands. This change makes it possible to expand the graphics window.</t>
  </si>
  <si>
    <t>Tolerance report</t>
  </si>
  <si>
    <t>The tolerance report simplifies the process of understanding why assembly models may fail to mesh.</t>
  </si>
  <si>
    <t>Large variations in model accuracy can cause problems during meshing. The tolerance report provides a quick way in which you can see the model accuracy of all of the components in an assembly, spotting which model may be causing problems by having too large an accuracy setting.</t>
  </si>
  <si>
    <t>Expanded and Improved Programmatic Access</t>
  </si>
  <si>
    <t>Expanded programmatic access is provided to features, sections, and sketches in Pro/ENGINEER. In addition, improvements to section and sketcher related functionality in Pro/TOOLKIT are significant.</t>
  </si>
  <si>
    <t>Improved ModelCHECK User Interface</t>
  </si>
  <si>
    <t>Shrinkage by scaling supports Annotation references. You can forward references to Shrinkage features using the By scaling command.</t>
  </si>
  <si>
    <t>When defining shrinkage by scale, you can forward references automatically to the Shrinkage feature. These references ensure that the details associated with the original part are forwarded to the new feature as necessary.  The updated interface for creating shrinkage features includes dialog boxes for both the By scaling and By dimension commands. The dialog boxes simplify the definition of the shrinkage feature. To attach Annotation references to shrinkage features, select the Forward Reference check box while creating a Shrinkage feature using the By scaling command.</t>
  </si>
  <si>
    <t>Animated Playback Enhancements</t>
  </si>
  <si>
    <t>Animated playbacks in Mechanism Design, Mechanism Dynamics, and Design Animation allow for the display of datum curves in shaded mode and in 3D notes.</t>
  </si>
  <si>
    <t>You can generate animations to display critical information during playback.  To support ASME Y14.41 and to allow them to be shown in graphical annotation planes, 3D notes now display while blanking, unblanking, and moving components during animated playback in Mechanism Design and Design Animation.  This enhancement allows the display of datum curves during shaded animation as well as in wireframe animation, regardless of whether the component contains solid geometry.</t>
  </si>
  <si>
    <t>The FEM mesher now takes curvature and geometry proximity into account when creating the solid mesh.</t>
  </si>
  <si>
    <t>Enhancements to the FEM mesher make it easier and quicker to create high-quality meshes for use with third-party solvers. When you create a solid mesh, surface curvature and geometric proximity are taken into account. Curvature refinement creates more, better-shaped elements, in areas where your model geometry is curved such as in rounds and around holes. Proximity refinement creates more elements with improved aspect ratios in areas of the model that are thin, such as where a hole is near the surface of a model.</t>
  </si>
  <si>
    <t>Shape Optimization Improvements in FEM Mesh</t>
  </si>
  <si>
    <t>For FEM mesh elements, the optimization step in the meshing process has been improved to increase element quality.</t>
  </si>
  <si>
    <t>After you create a FEM mesh, you can perform steps to optimize the element shape before you complete the mesh. The algorithm for the optimization results in better quality for elements in your solid meshes.</t>
  </si>
  <si>
    <t>Create FEM Mesh Dialog Box</t>
  </si>
  <si>
    <t>The Create FEM Mesh dialog box provides all commands for the element types to generate the mesh. This concise dialog box merges all the Menu Manager commands for FEM mesh creation.</t>
  </si>
  <si>
    <t>In addition to being easier to use, the Create FEM Mesh dialog box retains the last settings that were used to create a mesh (solid, mixed, mid-surface). Consequently, you can more easily re-create your mesh at a future date.</t>
  </si>
  <si>
    <t>Support of family tables in Structural and Thermal</t>
  </si>
  <si>
    <t>You can now define family table instances of your simulation models. Additionally, simulation-modeling objects may be manually suppressed and resumed.</t>
  </si>
  <si>
    <t>Simulation modeling objects may now be suppressed by family table instance. In standard mode of Pro/ENGINEER, if you define an instance, upon entry to Structural and Thermal you will be able to add simulation-modeling objects (loads, constraints, mesh controls, idealizations, etc…) to the family table.  Additionally, you are also now able to manually suppress and resume simulationmodeling objects either through the edit menu, or directly from within the model tree using the right mouse button pop-up menu.  These capabilities make it easier than ever for you to build complex simulation models that meet your requirements.</t>
  </si>
  <si>
    <t>Pro/MECHANICA solver speed and memory usage have undergone dramatic improvements. The solver improvements pay dividends by lowering run times for every analysis and design study.</t>
  </si>
  <si>
    <t>New FEM Tetrahedral Mesher</t>
  </si>
  <si>
    <t>You can now use multiple continuously connected curves and beams to define the location for graph results. You will find it much simpler and quicker to define graphs of results quantities where the location traverses multiple curves or beams.</t>
  </si>
  <si>
    <t>Principle Stress Vector Results for Solid Models</t>
  </si>
  <si>
    <t>You can now define principle stress vector results for solid models in Pro/MECHANICA. Principle stress vector results for solid model provide you with a better understanding of how the model responds to applied loads or constraints.</t>
  </si>
  <si>
    <t>Multiple Entity Selection for Results Location</t>
  </si>
  <si>
    <t>Enhanced display location selection in results enables you to select multiple surfaces, curves, or volumes. You can now more easily select the display location for Pro/MECHANICA results.</t>
  </si>
  <si>
    <t>New Graphing Tool</t>
  </si>
  <si>
    <t>A new, greatly enhanced graphing tool has been implemented. This tool is common to Pro/MECHANICA, Behavioral Modeling, and Mechanisms Design. The new graphing tool offers significant usability improvements, saving you time. Its enhanced capabilities also reduce the need to pass data to external graphing programs.</t>
  </si>
  <si>
    <t>Hierarchical FEM Modeling</t>
  </si>
  <si>
    <t>Hierarchical FEM modeling lets you store FEM meshes for component models and elevate these meshes to higher-level assemblies, incorporating them into the overall system model. Your design team saves time because individual contributors can work concurrently on the definition of system level analysis models. Plus, you experience greater reuse of FEM modeling data.</t>
  </si>
  <si>
    <t>Enhanced NASTRAN Modeling Entity Support</t>
  </si>
  <si>
    <t>You can use one tool to create curves at surface intersections or when projecting two separate curves. The Intersect tool consolidates two previous ways of creating curves. If you select two surfaces, the tool creates a curve at the intersection of those surfaces. If two sketched curves are selected, then a curve is created at the projection intersection of both sketches.</t>
  </si>
  <si>
    <t>Working with Merge</t>
  </si>
  <si>
    <t xml:space="preserve">Annotation features are “containers” where annotations (notes, dimensions, geometric tolerances (GTOLs), surface finishes, and so forth) can reside. They are made of entities called Annotation elements and are displayed parallel to a plane that is selected at the time of creation. Annotation features support the new ASME Y14.41 standard for “Digital Product Definition Data Practices.”  There are several benefits to using Annotation features:
• Annotations that are specific to a role (manufacturing, quality, assembly, and so forth) can be grouped and displayed as necessary
• Annotation features, as well as annotation elements, can have parameters
• Annotation features exist in the Model Tree in the order of creation You can control the importance of annotation references. If an annotation is critical to the design of the model, the status of its reference can be made “strong.” If a strong reference is removed from the model, the Annotation feature dependent upon it will fail. If a reference is weak, the Annotation feature
regenerates with the missing reference.  Annotation features can be used in simplified representations and on layers. You can also create combined view states using a defined orientation
and simplified representation that can be accessed quickly and easily.
</t>
  </si>
  <si>
    <t>8 - Routed Systems</t>
  </si>
  <si>
    <t>9 - CAM - Molding</t>
  </si>
  <si>
    <t>The feature element trees of the following Pro/ENGINEER features have been published:
• Round
• Draft
• Shell
• Move
• Mirror
• Trim
• Thicken
• Merge
• Solidify (formerly Patch)
• Sheetmetal flat wall
• Sheetmetal flange wall
Included in Pro/TOOLKIT are utility type functions for increased coverage to the section interface. For example, you can calculate the number and type of loops for a section. This output can help validate the section before trying to use it to create a Pro/ENGINEER feature. Expanded coverage and utilities for programmatic feature creation are part of the commitment of PTC to data interoperability and openness.</t>
  </si>
  <si>
    <t>Pro/Web.Link (JavaScript API) on UNIX</t>
  </si>
  <si>
    <t>System measures and Body measures have been added to Mechanism Design and Mechanism Dynamics. These measures generate additional information from either a dynamic or kinematics analysis.</t>
  </si>
  <si>
    <t>After you define the System and Body measures, you can monitor behavior throughout the dynamic or kinematics analysis.
• Body—Measures several quantities that describe the behavior of a selected body. You can monitor the behavior of a body within the overall mechanism system.
• System—Measures several quantities that describe the behavior of the entire system. You can use the results as objectives in design studies or include them in more complex expressions or in computed measures.</t>
  </si>
  <si>
    <t>Inheritance Feature Enhancements</t>
  </si>
  <si>
    <t>Building on its powerful and robust features, the enhanced Inheritance Features (IF) functionality provides easier access and more flexibility in a design.</t>
  </si>
  <si>
    <t>These text-based information files are reformatted and contain hyperlinks that allow interaction between the reports and the Pro/ENGINEER model. The following reports, which are accessible through the Info menu, have been reformatted and are now output in the Pro/ENGINEER browser: Feature, Model, Relations and Parameters, Feature List, and Audit Trail. The new format is more readable and provides additional functionality that allows you to interact with the model in session. For example, from the Information report you can highlight dimensions or navigate up and down parent-child hierarchies by clicking hyperlinks. For backward compatibility, the original text-based format is still available and can be reactivated by setting the info_output_format config.pro option to text (The default value is html).</t>
  </si>
  <si>
    <t>Enhanced Surface Collection User Interface</t>
  </si>
  <si>
    <t>You can quickly transition from a single surface to a set of surfaces without having to navigate through menus or cancel actions. To begin, select a solid or quilt surface and press SHIFT to indicate that you want to use the selected surface as the anchor of a parametric surface set. While pressing SHIFT, you can only select surface sets that can be created from the anchor. The type of surface you construct depends on the type of anchor specified and the current target (the item over which the pointer is positioned). You can choose to construct loop faces, seed and boundary faces, or all solid faces surface sets. While you gather sets of surfaces, you are provided with valuable feedback.</t>
  </si>
  <si>
    <t>Hyperlinks on Pro/ENGINEER Text</t>
  </si>
  <si>
    <t>Automatic ordinate dimensioning can now be used for more than just sheet metal. On parts, you can create ordinate dimensions quickly and easily.  To use this command, select Insert &gt; Dimension &gt; Auto Ordinate, and select the surfaces you want dimensioned. Pro/E prompts you to select a baseline. After you select the baseline, the dimension is automatically created.</t>
  </si>
  <si>
    <t>Analysis User Interface</t>
  </si>
  <si>
    <t>Curve and surface analysis tools increase usability and productivity in the design process with the user interface.</t>
  </si>
  <si>
    <t>The Curve and Surface analysis user interface reduces the complexity of the analysis process and makes every analysis available from a single mouse click. The result is an increase in productivity and ease of use. The Curve and Surface menus have been consolidated under Geometry analysis. The Geometry analysis tools have a more intuitive user interface with “smart defaults,” last-used values, direct edits, and dynamic updates within the Style and Restyle functional areas. Each Geometry Analysis tool has its own customizable icon, so you can to customize your working environment with the most commonly used tools for the job at hand.</t>
  </si>
  <si>
    <t>Efficient Import of 2D Data</t>
  </si>
  <si>
    <t>With the 2D Import dialogs (Import DXF, Import DWG, and Import IGES for DXF, DWG, and IGES respectively) boxes, you can configure and control the import of 2D into Pro/ENGINEER with a single user interface.</t>
  </si>
  <si>
    <t>Besides configuring and controlling imported 2D data, you can map fonts from the 2D file being imported or appended to available Pro/ENGINEER fonts. The user interface for the import of 2D data is context-sensitive to data types. You can control import options such as:
• 2D views
• Dimensions as associative dimensions
• Variable-sized sheets
The Import DXF, Import DWG, or Import IGES dialog box opens when opening a DXF, DWG, or IGES file respectively or when appending a DXF, DWG, or IGES file into a drawing, layout, diagram, or other format in Pro/ENGINEER.</t>
  </si>
  <si>
    <t>Improved Multi-Line Text Support</t>
  </si>
  <si>
    <t>To improve simulation and facilitate toolpath verification, the NC Sequence Play Path, by default, shades the tool during the simulation. This shading applies to standard, sketched, and solid tools.  Line removal is automatically processed for the toolpath motions, allowing better visibility of the tool path. Dynamic model view manipulations (zoom, pan, rotate) are also allowed during toolpath simulation, giving complete control of the simulation.  To simplify access to toolpath simulation, Play Path (CL Player) is directly available in the Model Tree using a shortcut (right-click) menu. You can select an individual NC sequence, a set of sequences, and an operation for toolpath simulation from the Model Tree.</t>
  </si>
  <si>
    <t>Views in Process Manager</t>
  </si>
  <si>
    <t>You can create custom views in Process Manager.</t>
  </si>
  <si>
    <t>By formatting the Process Table, you can display any information related to the machining process. You can also choose what information to include. These custom views allow you to select which step information should be displayed, in which order it should be presented, and eventually which way to filter it. When exporting the table into a CSV file, this exact content is exported.</t>
  </si>
  <si>
    <t>Toolpath Computation</t>
  </si>
  <si>
    <t>Analysis packages may not be able to be used as seamlessly until compatibility is established by both vendors.</t>
  </si>
  <si>
    <t>This is possible, but it is so dependent on the supplier selected as well as the methodology chosen for training.  For example, a "one size fits all approach" can result in an extremely high risk of failure due to its inherent inability to address all user's needs and perceptions.</t>
  </si>
  <si>
    <t>Dramatically increased learning curve, low user understanding, poor understanding, lack of adoption of new tools and functionality, frustration with the new tool and increased support costs.</t>
  </si>
  <si>
    <t>These issues and problems may delay full adoption of the software in specific units or perhaps across the enterprise.</t>
  </si>
  <si>
    <t>Would result in a delay of the full software implementation.</t>
  </si>
  <si>
    <t>Existing and future project schedules may not be flexible enough to allow for training and updating of the engineering tool.</t>
  </si>
  <si>
    <t>Clear and definitive requirements must be communicated to the training supplier and to the engineering management groups.</t>
  </si>
  <si>
    <t xml:space="preserve">The project management team must communicate intentions and goals as well as remain open to suggestions from engineering management.
</t>
  </si>
  <si>
    <t>The View Manager is a powerful tool for managing and easily switching between simplified representations, explode states, orientation, component display states, and
now zones and cross sections.</t>
  </si>
  <si>
    <t>The consolidation of all the viewing states of a model into one centralized location dramatically improves the workflow and usability of the various viewing tools. Within the View Manager, it is now possible to capture views in one saved “All State.” This All State represents the combination of a simplified rep, in a specific orientation with some components shaded and others in wireframe, showing a cross section and several components exploded. This All State is available for design reviews, product documentation, or vendor meetings.</t>
  </si>
  <si>
    <t>Feature Verify Improvements</t>
  </si>
  <si>
    <t>Feature Verify is now easier to use.</t>
  </si>
  <si>
    <t>During feature creation, when selecting feature Verify (eyeglasses in the dashboard), Pro/ENGINEER will regenerate the feature and display it on the model. At this point, the user can interrogate the current feature in the model using the Analysis tools to measure any geometry item of interest. This makes it easy for the user to know that the feature is correct and right before finishing the feature creation and regenerating the remainder of the mode. To exit Verify, the option Exit Verify is now available using the Right Mouse Button (RMB).</t>
  </si>
  <si>
    <t>Improved Workflow for Variable Section Sweep Features</t>
  </si>
  <si>
    <t>Users can now create Variable Section Sweep features using an improved and more streamline workflow within the tool.</t>
  </si>
  <si>
    <t>You can quickly create edge preparation features with minimal impact on assembly performance. For welds requiring edge preparation, you can create a lightweight edge preparation that captures the information about the edge preparation but displays it in the model similar to a datum curve.</t>
  </si>
  <si>
    <t>CAM - NC</t>
  </si>
  <si>
    <t>You can create a surface connection for surfaces that are tangent continuous across the boundary and share curvature along the common boundary. The user interface for this new constraint type streamlines workflow. Connection constraints in the Pro/ENGINEER window are designated by a dashed line (Positional), a single line (Tangent), and a double line (Curvature continuous). To access and modify connection information, right-click the selected surface, and choose the display constraint from the shortcut menu. Select the yellow indicator, right-click, and choose the desired constraint type from the shortcut menu.</t>
  </si>
  <si>
    <t>Mold Design and Casting</t>
  </si>
  <si>
    <t>Inherited Model as a Reference Part</t>
  </si>
  <si>
    <t>As a Mold Designer, you can select an inherited model as a reference part for the mold assembly. The inherited model provides additional flexibility and control over the reference model.</t>
  </si>
  <si>
    <t>Using an inherited model as a reference model for a mold assembly, you can apply shrinkage on this reference model without affecting the initial model. In addition, you have access to all the flexibility of the inherited model in terms of the control of features and dimensions and the propagation of changes from the initial part.</t>
  </si>
  <si>
    <t>Coordinate System Display in Result Windows</t>
  </si>
  <si>
    <t>Coordinate systems used in the creation of your model can now be displayed in result windows.</t>
  </si>
  <si>
    <t>The coordinate system display icons (Cartesian, cylindrical, and spherical) used in the definition of your model can now be seen in results. The coordinate system icon is displayed in the results window for fringe, vector, and model type. The icons can be toggled on or off using the Format &gt; Result Window dialog box.  The display of coordinate systems in result windows makes it easier for you to document and communicate your analysis model with others.</t>
  </si>
  <si>
    <t>Combined point, edge, and surface force/moment load definition</t>
  </si>
  <si>
    <t>Point, edge, and surface force/moment load definition commands have been merged into a common dialog.</t>
  </si>
  <si>
    <t>The three different force/moment load commands for point, edge, and surface types have been merged into a single dialog. This simplifies the user interface by reducing the number of toolbar commands and menus. It also makes it possible to edit a load from one reference type to another; this was not possible in previous releases.</t>
  </si>
  <si>
    <t>Combined point, edge, and surface displacement constraint definition</t>
  </si>
  <si>
    <t>Point, edge, and surface displacement constraint definition commands have been merged into a common dialog.</t>
  </si>
  <si>
    <t>The three different displacement constraint commands for point, edge, and surface types have been merged into a single dialog. This simplifies the user interface by reducing the number of toolbar commands and menus. It also makes it possible to edit a constraint from one reference type to another; this was not possible in previous releases.</t>
  </si>
  <si>
    <t>Bolt fasteners in Structural and Thermal</t>
  </si>
  <si>
    <t>The Warp feature provides quick visual, global modeling without your having to consider the construction of the model. With Warp you can use imported data such as IGES in family tables, Relations BMX Analysis, and so forth. The Pro/ENGINEER Warp feature provides for universal, user-defined deformations of selected geometry within a 3D marquee. Selected geometry includes facets, curves, surfaces (native and imported), and solids. Functionality includes the ability to dynamically scale, reorient, taper, stretch, bend, and twist geometry. The resultant Warp feature behaves as any other Pro/ENGINEER feature, including the ability to make quasi-parametric modifications.</t>
  </si>
  <si>
    <t>Pro/MECHANICA</t>
  </si>
  <si>
    <t>AutobuildZ Integration with Pro/ENGINEER</t>
  </si>
  <si>
    <t>Intuitive icons provide quick access to the most commonly used features in Pro/ENGINEER. The Feature toolbar organizes the most common feature creation and edit tools into three toolbars. Creation tools such as extrude, revolve, sweep, style, and boundary blend are located in one toolbar. Standard engineering features such as holes, shell, draft, rounds and chamfers are located in a second toolbar. The third toolbar holds edit features such as move, mirror, pattern, and merge.</t>
  </si>
  <si>
    <t>Creating Field Datum Points</t>
  </si>
  <si>
    <t>You can create field datum points and redefine the attributes for field datum points using one dialog box. The Field Datum Point dialog box allows you to quickly define placement planes. You can also set properties such as feature names using the Properties panel in the dialog box.</t>
  </si>
  <si>
    <t>Working with Fill</t>
  </si>
  <si>
    <t>The Fill user interface provides dynamic preview and a streamlined dashboard that is consistent for all features. The Fill tool allows you to quickly create a flat surface after selecting or sketching a closed section.</t>
  </si>
  <si>
    <t>Folder Navigator</t>
  </si>
  <si>
    <t>The Folder navigator provides quick access to Pro/ENGINEER data from a wide range of local or network-based locations. The Folder navigator provides a uniform and familiar way to access any data location that has been registered with Pro/ENGINEER. Some locations, such as the local file system, the current Pro/ENGINEER session, and the Network Neighborhood, are built in. Other locations, such as Windchill servers, a Pro/INTRALINK server, FTP locations, or Conference Spaces, can be added to the Folder navigator by registering these locations through Tools &gt; Server Registry. Using the Folder navigator, you can browse registered locations. After finding a Pro/ENGINEER file or assembly of interest, the file or assembly can be loaded into Pro/ENGINEER.</t>
  </si>
  <si>
    <t>History Navigator</t>
  </si>
  <si>
    <t>It is easier and quicker to build your simulation models. A selection filter has been added in the lower-right corner of the Pro/ENGINEER makes it easier to interact with complex models. Additionally, you can use preselected references when defining modeling objects. For example, if you select a surface, and then open the Pressure Load dialog box, the selected surface becomes the reference. That surface is “active” in related dialog boxes, so you no longer must pick the references. Another selection enhancement implemented is that selection is “active” as soon as a dialog is invoked; you no longer need to select the pick arrow to select the references.</t>
  </si>
  <si>
    <t>Enhanced HTML Result Reporting</t>
  </si>
  <si>
    <t>HTML result reports have been enhanced so you can document and communicate your analysis results quickly and easily.</t>
  </si>
  <si>
    <t>You can now include modeling information in your result report, including data such as loads, constraints, properties, and any idealizations used. Other additions include a user-configurable title block and an improved workflow for creating your report. The simplified format of the output report provides for easier editing with standard word processing software.  With the HTML report, you can document your analysis results more completely and in less time.</t>
  </si>
  <si>
    <t>Display of the Nodal Solution Coordinate System in FEM Mode</t>
  </si>
  <si>
    <t>You can now display the nodal solution (displacement) coordinate system in FEM mode.</t>
  </si>
  <si>
    <t>The Pro/ENGINEER suite of analysis tools includes an Offset Analysis tool for greater analysis of how curves and surfaces will offset downstream in the design process.</t>
  </si>
  <si>
    <t>AutobuildZ, the free plug-in application for moving to 3D, is integrated into the base Pro/ENGINEER package.</t>
  </si>
  <si>
    <t>Stereolithography (STL) refers to the representation of 3D forms as a boundary representation of solid models that are constructed entirely of triangular facets. It is a format used mainly during the concept phase or prototyping.  You can directly machine an STL model or a combination of STL, surfaces, and solids, using three toolpath types: Roughing, Re-roughing, and Finishing.  Because the mathematical representation of the faceted model is quite simple, toolpath computation is optimized. Direct machining of STL data provides a cheap solution (no need for an STL machine) for rapid prototyping during the concept phase.</t>
  </si>
  <si>
    <t>Job Manager</t>
  </si>
  <si>
    <t>Job Manager for batch toolpath computation for NC sequences and operations can be started from the Model Tree.</t>
  </si>
  <si>
    <t>You can define which end of a pipeline segment the fitting references. This choice allows more flexibility during fitting insertion so you can add the necessary constraints. After you insert a fitting into a pipeline segment, you can toggle the end of the segment that is referenced. For example, you insert a check valve into a pipeline segment. Then you can select to reference the insertion of the fitting to the beginning of the pipe segment or the end of the pipe segment. You enter the length constraint as necessary.</t>
  </si>
  <si>
    <t>Pipeline Assembly Insertion</t>
  </si>
  <si>
    <t>Productivity increases on pipeline assemblies with many identical pipeline runs. You can insert entire pipelines or sections of pipelines from stored models or from within the assembly. Pipeline assembly insertion allows you to reuse entire pipelines. You can select the entire pipeline or a section of a pipeline, specify the start and end segments, and redefine the orientation and angle.</t>
  </si>
  <si>
    <t>Route Pipelines from the Free Port on Valid Fittings</t>
  </si>
  <si>
    <t>The User Area increases productivity and Pro/ENGINEER product awareness by providing access to the latest Pro/ENGINEER information, as shared by Pro/ENGINEER users worldwide. The PTC User Area is a Web-based resource hosted by PTC. It is designed to make product development professionals more productive by providing access to relevant tools and technical product information. Access to the PTC User Area is built into Pro/ENGINEER through the Connections navigator. While you are connected to the Internet, click the User Area in the Connections navigator to display the top page of the User Area in the Pro/ENGINEER browser. You can personalize the User Area by creating bookmarks to the pages that you visit most frequently. The bookmarks are added under the User Area in the Connections navigator.</t>
  </si>
  <si>
    <t>Built-In Web Browser</t>
  </si>
  <si>
    <t>The built-in Pro/ENGINEER browser provides Internet access while allowing you to remain focused on the model. The Pro/ENGINEER browser slides out from the Pro/ENGINEER Navigator. A "quick sash" provides one-touch retraction or expansion of the browser. The browser uses industry-standard browser components (Internet Explorer on Windows and Mozilla on UNIX) to deliver Web access in a user environment that works well with Pro/ENGINEER modeling tasks. Pro/ENGINEER uses the browser to display information from the Pro/ENGINEER model, such as from Feature ¿ Info, as well as information from Web services, such as Customer Support, online catalogs, Windchill Solutions, or the PTC User Area. A Web service accessed from the Connections Navigator executes in its own browsing thread, which Pro/ENGINEER creates as needed. You can switch between browsing threads using the tabs that appear above the browser toolbar. Only the general browsing thread (the first one created) has an address bar.</t>
  </si>
  <si>
    <t>Pro/ENGINEER Navigator</t>
  </si>
  <si>
    <t>Additional functionality has been added to the Trim Tool to allow for a better, more streamlined workflow when trimming surface and curve geometry.</t>
  </si>
  <si>
    <t>You can leverage direct modeling concepts to drag thickness handles and to use shortcut menus to toggle advanced options, such as defining special thickness surfaces. When using the Shell tool, you can use either an object-action or action-object approach. With the drag handles you can pull dimensions or enter a value directly on the screen. Press and hold CTRL to select multiple surfaces to exclude. You can define advanced attributes, such as special thickness surfaces, by using a shortcut menu or by interacting with the dashboard.</t>
  </si>
  <si>
    <t>Working with the Hole Feature</t>
  </si>
  <si>
    <t>A compact and functional user interface provides enhanced hole functionality. You can interact with preview geometry for hole placement, size, and depth. By snapping drag handles to appropriate references, you can quickly define hole features. You can also interact with the dashboard for other hole types, such as standard holes or sketched holes.</t>
  </si>
  <si>
    <t>One tool for extrude combines capabilities previously offered separately. This tool provides instant graphical preview with drag handles, during creation and redefinition After defining a sketch, you immediately get dynamic preview geometry based on intelligent defaults. Drag handles allow you to freely modify the depth to a desired value or snap the handle to a reference. With dashboard settings or shortcut menus, you can quickly change between options such as solid or surface, protrusion or cut, and solid or thin.</t>
  </si>
  <si>
    <t>Working with Revolve Features</t>
  </si>
  <si>
    <t>The Revolve tool consolidates the capabilities of several features. It also provides instant graphical preview with drag handles during creation and redefinition.  After defining a sketch, you immediately see dynamic preview geometry based on intelligent defaults. Drag handles allow you to freely modify the angle of revolution to a desired value or snap the handle to a reference. With dashboard settings or shortcut menus, you can quickly switch between options such as solid or surface, protrusion or cut, and solid or thin.</t>
  </si>
  <si>
    <t>Using the Trim Tool</t>
  </si>
  <si>
    <t>The new Trim tool gives you the ability to cut back quilts or surfaces using other quilts, surfaces or planes. You can perform the operation using graphical direct manipulation or dashboard-style controls. After you select the objects to trim, you immediately preview the resulting geometry. By specifying other options in the dashboard or in context-sensitive menus, you can progress to more complex trim geometry. For example, you can set attributes to keep the trimming surface or create a thin trim operation.</t>
  </si>
  <si>
    <t>Working with Rounds</t>
  </si>
  <si>
    <t>Peer-to-peer Design Conferencing provides the ability to conduct real-time, peer-topeer, multiuser design conferences with other Pro/ENGINEER users via the Web. Any number of participants can join the conference. The leader starts the shared session and can pass control over Pro/ENGINEER to any participant, who becomes the presenter. When the presenter performs an action in Pro/ENGINEER, everyone’s session follows along accordingly.  Conferencing can be used for many types of situations, like training and holding design reviews. With these new enhancements, observers are able to follow every move of the presenter, from menus selected or commands executed from the Model Tree, to commands executed via the right-mouse button. This brings observers one-step closer to feeling as if they were in the same room as the presenter, working on the same machine.</t>
  </si>
  <si>
    <t>Automatic Surfacing</t>
  </si>
  <si>
    <t>Automatic surfacing in the Restyle functional area provides a simple, progressive means for creating surfaces. This functionality is ideal when working with extremely complex, organic shapes.</t>
  </si>
  <si>
    <t>The Connections navigator provides convenient access to frequently used PTC Web resources and built-in Web applications. The Connections navigator contains built-in connections to Projects (powered by Windchill ProjectLink); Catalogs (powered by Windchill PartsLink); PTC User Area and User Group (PTC User Group Web site); ptc.com; and Technical Support. Selecting any of these top-level connections takes you to the appropriate Web site, from which you can add connections to the Connections navigator. Each top-level connection on the Connections navigator holds a subscription to its target page. As long as the subscription is in effect, a change to bold type on a connection label indicates that the target page has been updated since you last visited that page. Subscriptions can be canceled or re-enabled by using the shortcut menu on the connection label.</t>
  </si>
  <si>
    <t>Screen Customization of the Pro/ENGINEER Navigator and Browser</t>
  </si>
  <si>
    <t>You can increase your productivity by customizing the Pro/ENGINEER navigator and browser. The Customize Screen dialog box includes options to control the appearance and behavior of the Pro/ENGINEER browser and navigator. The new options are available from the Toolbars tab, the Navigation tab, and the Browser tab in the Customize dialog box.</t>
  </si>
  <si>
    <t>Access to PTC User Area</t>
  </si>
  <si>
    <t>Specification of Units for Parameters</t>
  </si>
  <si>
    <t>Units can be specified for user-defined parameters during creation and when using parameters in relations. Parameter units are recognized and supported by
Pro/INTRALINK and PDMLink.</t>
  </si>
  <si>
    <t>You can generate expanded results for Mechanism Dynamics for accurate measurement of the separation distance, speed, and dependent forces, such as nonlinear springs and dampers.  Point-to-Point Separation Measure allows you to capture separation distance, velocity, and acceleration between two points. You can specify force expressions dependent upon point-to-point separation, velocity, and acceleration. Currently, the creation of a point-to-point distance measure is only provided through BMX.  Forces can now be defined at a point relative to a coordinate system, on a joint axis, or as linear springs. Point-to-point forces enable generalized separation distance for dependent forces, such as nonlinear springs, nonlinear dampers, and magnetic forces that accept both table input and user-defined expressions.</t>
  </si>
  <si>
    <t>Subassembly Mechanism Editing</t>
  </si>
  <si>
    <t>All Mechanism entities, such as motors, springs, and joints, are accessible from the toplevel assembly for creating, editing, or deleting.</t>
  </si>
  <si>
    <t>You can work directly with any mechanism entity from within the top-level assembly.  During direct modeling workflow, use preselection highlighting, Model Tree selection, or context-sensitive shortcut menus (right-click) to activate a subassembly to create, edit, or delete mechanism entities. This improved workflow within mechanism models decreases the time to manipulate a mechanism model, improves the ability to visualize the work being completed, and provides behavior consistent with Pro/ENGINEER assemblies.</t>
  </si>
  <si>
    <t>ATB Operations and New Data Interfaces in Distributed Pro/BATCH.</t>
  </si>
  <si>
    <t>Distributed Pro/BATCH now supports the new data interfaces introduced in Pro/E Wildfire 2.0. Also, you can now perform Associative Topology Bus (ATB) update and verify operations in batch mode on remote network machines.</t>
  </si>
  <si>
    <t>In Pro/E Wildfire 2.0, you can use Distributed Pro/BATCH to perform import and export of new data interfaces introduced in this release. Batch processing templates (TTD) are included for the following new formats:
• CATIA V5 CATPart (Import)
• I-DEAS (Import)
• Unigraphics (Import and Export)
• Parasolid (Export)
Distributed Pro/BATCH allow allows you to offload the time-consuming and resource intensive ATB operations to be processed in batch mode on one or more remote machines on your network. The following types of ATB operations can be performed using dBATCH:
• Verify
• Update</t>
  </si>
  <si>
    <t>Distributed Computing Toolkit to truly leverage your network resources.</t>
  </si>
  <si>
    <t>Distributed Computing technology is Wildfire 2.0 is greatly enhanced with the introduction of a C (C++ compatible) and Java Application Programmers Interface (API) for developing custom distributed applications.</t>
  </si>
  <si>
    <t>In the Pro/E Wildfire release, PTC introduced the ‘Distributed Services Manager’ and ‘Distributed Pro/BATCH’, a client/server application that allowed you to perform common Pro/E operations like plotting, import/export, etc. on remote network machines in a distributed computing environment. With Pro/E Wildfire 2.0, you can develop your own custom clients/server applications that will utilize the distributed processing capabilities of the DSM in performing the desired tasks on remote networked machines.  When you install the DSM, you can also choose to install the C and Java toolkits that will allow you to build custom plug-in components (distributed clients and services).</t>
  </si>
  <si>
    <t>Behavioral Modeling</t>
  </si>
  <si>
    <t>Pro/TOOLKIT</t>
  </si>
  <si>
    <t>Pro/Web.Link</t>
  </si>
  <si>
    <t>Pro/DETAIL</t>
  </si>
  <si>
    <t>Distributed Computing</t>
  </si>
  <si>
    <t>ProductView Express</t>
  </si>
  <si>
    <t>Manufacturing</t>
  </si>
  <si>
    <t>Mechanism</t>
  </si>
  <si>
    <t>Enhanced support of the major drawing standards such as ASME, ISO, and JIS makes it easier to create the desired drawing. A number of improvements have been made to enhance support of the major drawing standards. Enhancements include (1) Datum axes can be attached to a cylindrical surface shown as a silhouette; (2) New options have been added for datum targets, including rectangular and circular target shapes; (3) For ISO, the leader line now attaches to the center of the stack of geometric tolerances instead of the dimension for cases where gtols have been placed in a dimension; (4) For ISO, multiple leaders can be created for geometric tolerance control frames; and (5) Radius dimensions can be displayed according to the JIS standard.</t>
  </si>
  <si>
    <t>Enhancements to the Drawing User Interface</t>
  </si>
  <si>
    <t>The number of mouse clicks and mouse movements is reduced. You can initiate all commands from one toolbar. All commands can be accessed from the main toolbar or from shortcuts menus.</t>
  </si>
  <si>
    <t>Reference Designators as 3D Notes</t>
  </si>
  <si>
    <t>You can modify splines using the same tools as used for Style features. You can create and modify freeform splines in Sketcher using tools that are similar to other curve tools in Pro/ENGINEER, for example, those in Style and Restyle.</t>
  </si>
  <si>
    <t>Using 2D Drawing Symbols</t>
  </si>
  <si>
    <t>You can capture more information in the 3D model using drawing symbols. Drawing symbols can be displayed in 3D parts and assemblies. They are placed on annotation planes that rotate with the model. Annotation planes are similar to datum planes but are not visible to the user. This functionality supports the new ASME Y14.41 drawing standard currently under review but not yet released.</t>
  </si>
  <si>
    <t>Support for Drawing Standards</t>
  </si>
  <si>
    <t>The dashboard of the Pattern interface provides easy access to all the information necessary when creating or redefining patterns of parts or features. On the dashboard you can enter all the pertinent information when creating patterns of parts or features. You can enter the pattern type, number of instances and spacing directly on the dashboard. With the dashboard you can both create and redefine patterns. All the previous functionality for patterns is available on the pattern dashboard.</t>
  </si>
  <si>
    <t>Working with the Move Tool</t>
  </si>
  <si>
    <t>Breaking crosshatch lines around dimension text and notes improves the clarity of the drawing. The crosshatch lines of a section view can be broken around dimension text and notes to improve clarity. To enable this functionality, click the option Break Crosshatching under the Text Style tab of the Properties dialog box.</t>
  </si>
  <si>
    <t>Working with the Repeat Region Parameter</t>
  </si>
  <si>
    <t>The repeat region parameter reduces the number of required tables by listing multiple configurations of an assembly in one table using one parts list. The repeat region parameter lists multiple configurations of an assembly in one table using a single parts list. The parameter can specify any other assembly model, including family table instances or generic assemblies. A detail setup option, sort_method_in_region, provides flexibility for sorting regions alphabetically and numerically. Two new repeat region parameters have been added to locate assembly components on a drawing using the drawing grid. The parameter asm.mbr.pos_loc.all_views lists the locations of the component in all views on the drawing. The parameter asm_mbr. pos_loc.view name lists the locations of the component in a specified view.</t>
  </si>
  <si>
    <t>Enhancement to Parametric Drafting</t>
  </si>
  <si>
    <t>When creating models in FEM mode, many modeling entities can impact the nodal solution (displacement) coordinate system when the mesh is output to a solver. With this new review tool, you can display the nodal coordinate system without leaving Structural and Thermal Simulation. The display of the nodal solution coordinate system in FEM mode makes it easier to better understand your FEM model. To use the new tool select to review nodes once you have output your model to the screen.</t>
  </si>
  <si>
    <t>Robustness and performance improvements in simulation geometry creation</t>
  </si>
  <si>
    <t>Simulation geometry creation robustness and performance has been dramatically enhanced.</t>
  </si>
  <si>
    <t>Offset Analysis, a new analysis type, provides dynamic visualization of the effects of an offset on curves and surfaces within Pro/ENGINEER. With Offset Analysis, you can clearly identify issues relating to shells, thicken operations, and so forth, early in the design process. Early identification of issues helps eliminate costly rework of offset issues late in the design process.</t>
  </si>
  <si>
    <t>Flat Wall Feature</t>
  </si>
  <si>
    <t>The Flat Wall feature consolidates and simplifies the creation of sheetmetal flat walls.</t>
  </si>
  <si>
    <t>This feature offers the quickest and easiest way to create flat walls in sheetmetal using the object-action and action-object paradigm. It comes with industry-standard, predefined shapes for the walls (rectangular, trapezoid, L, and so forth). You can define your own section using standard Pro/ENGINEER sections.  Direct manipulation of all standard shapes and types of wall relief is available through handles. Whenever necessary, automatic wall relief is added.  Using the dashboard, you can flip the section side and the section thickness side. There are no constraints in the selection of the edge from which to generate any wall.</t>
  </si>
  <si>
    <t>Flange Wall Feature</t>
  </si>
  <si>
    <t>The Flange Wall feature consolidates and simplifies the creation of sheetmetal extruded, swept, and hem walls.</t>
  </si>
  <si>
    <t>This feature offers the quickest and easiest way to create flange walls along an edge on a sheetmetal part using the object-action and action-object paradigm. It comes with industry-standard, predefined shapes for the walls. You can define your own section using standard Pro/ENGINEER sections.
Direct manipulation of all standard shapes and types of wall relief is available through handles. Wherever necessary, automatic wall relief is added.
Using the dashboard, you can flip the thickness of the sections. There are no constraints in the selection of the edge from which to generate any wall.</t>
  </si>
  <si>
    <t>Net Load Measure</t>
  </si>
  <si>
    <t>Net Load Measures have been enhanced in Pro/ENGINEER Wildfire 2.0 to provide greater control and reporting for total loads and loads applied by a force or torque.</t>
  </si>
  <si>
    <t>Locating unique components is faster and easier because you can display component reference designators as 3D notes. Component reference designators are shown automatically as 3D notes in your ECAD assemblies. You can quickly and easily locate any component by name. To activate this functionality, click Tools &gt; Environment and click the Reference Designators check box. Customize your toolbar to display the reference designators icon so you can quickly turn on or off reference designators.</t>
  </si>
  <si>
    <t>Improved BOM Balloon Behavior</t>
  </si>
  <si>
    <t>You can save time with the improved initial placement of balloons. You can display desired balloons for multiple occurrences of the same component. Improvements to BOM balloons include (1 )Improved placement - BOM balloons are placed more intelligently around a view to avoid overlapping; (2) Automated cleanup - New functionality allows balloons to be positioned relative to view borders; (3) Multiple BOM balloons for the same component - You can show additional balloons for the same component using the same index number; and (4) Highlight balloons from table - You can find corresponding balloons by selecting the row in the table. Select a balloon to highlight the table row.</t>
  </si>
  <si>
    <t>Sending a Drawing by E-mail</t>
  </si>
  <si>
    <t>Pro/ENGINEER saves you time by creating a Zip file of the active drawing and its required model files. Pro/ENGINEER can package and send a drawing file and its required model files to another e-mail recipient. You have the option of creating a Zip file or sending the files as attachments.</t>
  </si>
  <si>
    <t>Notes on Bend Lines</t>
  </si>
  <si>
    <t>A 3D note is automatically created on any bend, resulting in increased productivity. The note increases your understanding of the part while looking at the Flat Pattern. The Note on each bend of the side and the angle of bending makes looking at a Flat Pattern much more intuitive. You can use the Note in Drawing mode to increase your understanding of the part, thus increasing your productivity.</t>
  </si>
  <si>
    <t>Enable True Type Fonts for Non-European Languages</t>
  </si>
  <si>
    <t>The ability to modify text using True Type fonts provides flexibility when creating drawing documents and can improve the appearance of these documents. The ability to use industry standard True Type fonts with non-European languages has been added to Pro/ENGINEER. You can modify the text font and use True Type fonts.</t>
  </si>
  <si>
    <t>Breaking Crosshatch Lines</t>
  </si>
  <si>
    <t>Selection in simulation now supports preselected references and provides an improved workflow.</t>
  </si>
  <si>
    <t>When building one-way associative parts related to a master model, parts using an inherited feature do not modify the original design. Original design changes are in the inherited parts. The Inheritance feature allows for the multiple handling of materials, toolings, and part shapes while you focus on the final model. For example, you may tool a sheet metal part with progressive die, however, while you are waiting for the tooling to complete, you may create the laser cut or punched parts with different materials. The Inheritance feature helps you to focus on the final part. Any modification to this final part is reflected in inherited parts. Modification to inherited parts is not reflected in the final part.</t>
  </si>
  <si>
    <t>Hem Feature Creation</t>
  </si>
  <si>
    <t>You can create a full or partial hem on an edge with one feature. Because you can keep the initial wall height, the number of required actions is reduced. The functionality in the Hem feature lets you keep or extend the initial wall height with the hem size. Because you can define the Hem feature on a partial edge, it includes a relief handling at each side of the hem in the same way, or for each side, separately. Required user actions are decreased, there are fewer features, and graphical feedback is instantaneous.</t>
  </si>
  <si>
    <t>Convert Extensions and Cut Backs</t>
  </si>
  <si>
    <t>Design assemblies no longer require a skeleton or the reconstruction of assemblies in Mechanism to evaluate mechanism behavior. Basic dragging allows full interrogation of the assembly through its full range of motion, based on the degrees of freedom in the placement constraint. For a component with no placement constraint, you can move it into the vicinity of the assembly for placement. This capability vastly improves the workflow and usability of assemblies and mechanisms.</t>
  </si>
  <si>
    <t>ECAD Importing Improved</t>
  </si>
  <si>
    <t>The ability to control the importing of hole information using IDF 3.0 data has been improved.</t>
  </si>
  <si>
    <t>When directly importing an assembly during the board creation process, you have a choice of hole filters. You can now automatically filter PIN holes when creating a board. During the import of IDF 3.0 data, the Hole Import list displays PIN, VIA, MTG, TOOL, and other information.  By clicking Options on the ECAD – Import dialog box (available from the Import New Model dialog box), you can modify the selection of holes to import as required.</t>
  </si>
  <si>
    <t>New Feature Move Tool</t>
  </si>
  <si>
    <t>This new enhancement implements the Windows style Copy and Paste Special functionality to move and rotate features.</t>
  </si>
  <si>
    <t>Working with the Copy Feature</t>
  </si>
  <si>
    <t>With one tool you can create surface copies and composite curves. You can leverage direct modeling concepts and shortcut menus to toggle advanced options, such as creating an approximate or exact curve. The Copy feature consolidates the SURF COPY, SURF COPY BY TRIM, and Composite Curve features. You can work with your model using direct graphical manipulation and dashboard-style interaction. You receive immediate preview display feedback whenever possible and before you must commit to the feature.</t>
  </si>
  <si>
    <t>New User Interface for Chamfers</t>
  </si>
  <si>
    <t>You can now define rigid and weighted links in FEM mode for use in NASTRAN. Enhanced NASTRAN modeling entity support allows NASTRAN users to create more complex structural analysis models.</t>
  </si>
  <si>
    <t>Distributed Masses in FEM Mode</t>
  </si>
  <si>
    <t>You can now define masses in FEM mode that are distributed over surfaces or curves. This new functionality lets you model nonstructural mass (such as paint or a wiring harness) in a structural analysis assembly.</t>
  </si>
  <si>
    <t>Merged Mechanica Mode and FEM Mode Results</t>
  </si>
  <si>
    <t>FEM mode results have been merged into the new Pro/MECHANICA post-processor. As a result of merging the workflow and capabilities of FEM mode and Mechanica mode results, FEM mode users will see enhanced functionality and usability.</t>
  </si>
  <si>
    <t>Component Motion Envelope</t>
  </si>
  <si>
    <t>By efficiently isolating the capture of swept volumes of interest to selected components, you improve envelope quality and reduce creation time. After running an analysis, you can directly create motion envelopes from the Playback dialog box. Select the desired components and quality level. Then preview the envelope or save it as a part.</t>
  </si>
  <si>
    <t>Parametric Motor Profiles</t>
  </si>
  <si>
    <t>You can specify motor profile definitions that respond to change. By leveraging BMX design studies, you can optimize mechanism performance over a range of input characteristics. Create and assign values for numeric Pro/ENGINEER assembly parameters. When creating a Servo Motor, select the user-defined magnitude type and define an expression. Activate the desired parameters and specify the mathematical expression for the magnitude profile.</t>
  </si>
  <si>
    <t>Graph Tracking Bar</t>
  </si>
  <si>
    <t>You can pinpoint key performance events, such as acceleration spikes and dwell periods, by simultaneously tracking a graphed measurement while observing the mechanism in motion. For a particular analysis, you can graph desired measures of interest. With the graph window displayed, you can animate the mechanism by starting the analysis playback. A vertical tracking bar in each graph window changes position as the playback progresses.</t>
  </si>
  <si>
    <t>Servo Motor Velocity &amp; Acceleration Graphs</t>
  </si>
  <si>
    <t>Before running an analysis, you can review, examine, and compare the position velocity or acceleration characteristics of a Servo Motor profile. Mechanism Design Extension performs the necessary integration and derivative calculations to compute and graph position, velocity, and acceleration. When defining the profile of a Servo Motor, select one or more graphing optionsposition, velocity, or acceleration. You can plot the individual profiles on the same graph or in separate graphs that are stacked vertically for comparison.</t>
  </si>
  <si>
    <t>True Kinematic Analysis</t>
  </si>
  <si>
    <t>You can evaluate the kinematic performance of a mechanism without having to assign mass properties to assembly components. Pro/ENGINEER Foundation alone represents a comprehensive kinematic simulation tool for mechanism design without requiring any additional modules. First, create measures for the velocity and acceleration of a point or joint. Then create and run a kinematic analysis. The velocity and acceleration measure data can be graphed or displayed as animated vector arrows during playback of the analysis.</t>
  </si>
  <si>
    <t>Object Action for Direct Interaction</t>
  </si>
  <si>
    <t>The import of DXF and AutoCAD DWG files with multiple sheet sizes expands and improves the interoperability of Pro/ENGINEER with AutoCAD.</t>
  </si>
  <si>
    <t>For the imported DXF or DWG drawing, you can either maintain the size of each sheet or use a standard Pro/ENGINEER sheet size (A4, A, C, and so forth) that is closest to the original sheet size.</t>
  </si>
  <si>
    <t>Offset Analysis</t>
  </si>
  <si>
    <t>The Reflection command for analysis provides visualization of the surface quality during the design process. You can visualize surface flow lines and identify problem areas early in the design process.</t>
  </si>
  <si>
    <t>Reflection Analysis (or Zebra Striping) is a new analysis type for geometry analysis.  Reflection Analysis shares the user interface for Curve and Surface Analysis. The command is also available from a shortcut menu. This dynamic method of analysis checks surface and connection quality within Pro/ENGINEER.</t>
  </si>
  <si>
    <t>Reflection of the Environment on a Model</t>
  </si>
  <si>
    <t>Environment mapping allows the environment, that is, room appearances, to be reflected in the model.</t>
  </si>
  <si>
    <t>Environment mapping not only provides an increased level of realism in realtime, but also allows you to quickly set up proper reflections before performing a higher quality static rendering. To use environment mapping, first apply desired textures to the room walls. After setting up the room, select View &gt; Display Settings &gt; Model Display, select the Shade tab from the Model Display dialog box, and select Realtime Rendering from the Enable area of the dialog box. Environment Mapping becomes available. The option to hide the environment (hide the room) also becomes available, so you can display model reflections without seeing the room reflections.</t>
  </si>
  <si>
    <t>Redesign of the RuleCHECK User Interface</t>
  </si>
  <si>
    <t>RuleCHECK, a component of ModelCHECK, has been redesigned to take advantage of the Pro/ENGINEER browser and to make RuleCHECK easier to use. RuleCHECK allows companies to easily document and enforce important engineering rules.</t>
  </si>
  <si>
    <t>The integration of analysis types enables Behavioral Modeling to improve designs based on a broader range of problems and addresses multidisciplinary problems. After you set up an analysis in Pro/MECHANICA, you can turn the analysis into an Analysis feature. During the definition of the Analysis feature, you can tag the list of quantified results from the Mechanica analysis as a computed parameter. Use these computed parameters for relations and improvement activities such as Global Optimization and Multi-Objective Design Studies.</t>
  </si>
  <si>
    <t>Using the Graphing Tool</t>
  </si>
  <si>
    <t>You can quickly create chamfers by selecting edges and dragging a handle. Using chamfer sets and transitions, you can create complex chamfers using one chamfer feature.  The chamfer tool operates similarly to the round tool. Users can add edges to one chamfer set by pressing CTRL while selecting the edges. Users can create new sets by selecting alternate model edges. There also is a transition mode that allows users to define the geometry that intersects multiple chamfer sets. Users can interact with the dashboard to control the dimensioning scheme needed for the chamfer desired.</t>
  </si>
  <si>
    <t>Sketcher</t>
  </si>
  <si>
    <t>Enhanced Spline Creation and Modification</t>
  </si>
  <si>
    <t>The Auto-Surfacing tool automatically generates the curve-patch structure as well as the surfaces directly on a facet model. The Auto-Surfacing dashboard includes three phases:
• Include or exclude geometry for surfacing.
• Select or create the curve patch structure.
• Generate surfaces based on the selected curve network.
This dashboard-driven functionality provides an extremely quick method to create a surface representation of complex facet models and requires little experience.</t>
  </si>
  <si>
    <t>Surface Connections for Curvature (G2)</t>
  </si>
  <si>
    <t>The ability to create surface connections for curvature (G2) within the Restyle module greatly enhances workflow and flexibility while designing with surfaces.</t>
  </si>
  <si>
    <r>
      <t>$ Benefit
to Enterprise</t>
    </r>
    <r>
      <rPr>
        <sz val="12"/>
        <rFont val="Arial"/>
        <family val="2"/>
      </rPr>
      <t xml:space="preserve">
(per day)</t>
    </r>
  </si>
  <si>
    <r>
      <t># of hours freed
for additional
design time</t>
    </r>
    <r>
      <rPr>
        <sz val="12"/>
        <rFont val="Arial"/>
        <family val="2"/>
      </rPr>
      <t xml:space="preserve">
(per user
per day)</t>
    </r>
  </si>
  <si>
    <t>Interoperability Options</t>
  </si>
  <si>
    <t>Type of Change</t>
  </si>
  <si>
    <t>Division of Labor Options</t>
  </si>
  <si>
    <r>
      <t xml:space="preserve">% Design
Time
</t>
    </r>
    <r>
      <rPr>
        <sz val="12"/>
        <rFont val="Arial"/>
        <family val="2"/>
      </rPr>
      <t xml:space="preserve">
</t>
    </r>
    <r>
      <rPr>
        <sz val="9"/>
        <rFont val="Arial"/>
        <family val="2"/>
      </rPr>
      <t>time spent by
typical user
in this division of
labor in the software</t>
    </r>
  </si>
  <si>
    <t>Y</t>
  </si>
  <si>
    <t>You can quickly redefine a feature’s shape by changing only the sketch feature. Sketch features now appear in a model’s Feature tree. In Pro/ENGINEER Wildfire, sketches can be redefined by simply expanding the feature group to change the sketch itself. Sketches can also be created prior to feature creation. This allows you to replace sketches easily by redefining the feature and selecting a new sketch as a reference. (In the past, sketches were absorbed by the feature and could only be changed by redefining the feature.) You can also continue to create sketches within a feature tool by selecting the Sketch icon in the dashboard. After a sketch is used and the feature is completed, the sketch will automatically be hidden to clean up the display of the graphics area. NoteIf external sketches are referenced in a feature tool, the feature tool will create an independent copy of the original sketch.</t>
  </si>
  <si>
    <t>Working with Datum Coordinate Systems</t>
  </si>
  <si>
    <t>All the ways to create datum coordinate systems are consolidated and controlled by your selections on the model and from the options available in the streamlined dialog box. The Datum Coordinate System feature has dynamic preview and drag handles so that you can quickly create datum coordinate systems. All create options in the dialog box are also available when redefining the datum coordinate system.</t>
  </si>
  <si>
    <t>Working with Datum Planes</t>
  </si>
  <si>
    <t>Using the datum planes interface, you can create, name, and size datum planes. You can construct planes using graphical direct manipulation or the dialog box. The Datum Plane feature has dynamic preview and drag handles so you can quickly create datum planes. All Datum Plane creation methods are consolidated and controlled by your selections and by the options available in the new streamlined dialog box.</t>
  </si>
  <si>
    <t>Using the Draft Tool</t>
  </si>
  <si>
    <t>Resulting
Multiplier</t>
  </si>
  <si>
    <r>
      <t>% Users
Affected</t>
    </r>
    <r>
      <rPr>
        <sz val="12"/>
        <rFont val="Arial"/>
        <family val="2"/>
      </rPr>
      <t xml:space="preserve">
</t>
    </r>
    <r>
      <rPr>
        <sz val="9"/>
        <rFont val="Arial"/>
        <family val="2"/>
      </rPr>
      <t>% of 100+ hour
users within
the corporation
potentially
affected</t>
    </r>
  </si>
  <si>
    <r>
      <t xml:space="preserve">% Adoption
</t>
    </r>
    <r>
      <rPr>
        <sz val="12"/>
        <rFont val="Arial"/>
        <family val="2"/>
      </rPr>
      <t xml:space="preserve">
</t>
    </r>
    <r>
      <rPr>
        <sz val="9"/>
        <rFont val="Arial"/>
        <family val="2"/>
      </rPr>
      <t>out of users
affected, how
many adopt
the new tool</t>
    </r>
  </si>
  <si>
    <t xml:space="preserve">Using Smart Regeneration technology within Pro/ENGINEER Wildfire, only features and components requiring regeneration because they are children of modified features are regenerated. In Part mode, shell, draft and surface Copy features are now checked and only regenerated as required. This smart regeneration saves time regenerating large, complex parts and assemblies. During regeneration, a progress bar shows the remaining time for the regeneration. In addition, scrolling text above the progress bar identifies the model and counts down the number of features left to be regenerated.
</t>
  </si>
  <si>
    <t>Groove</t>
  </si>
  <si>
    <t>Inter-
operability
Impacted?</t>
  </si>
  <si>
    <t>Engineering personnel req'd for test &amp; eval</t>
  </si>
  <si>
    <t>Pro/TOOLKIT now includes functions to write the contents of a feature element tree to XML format as well as to read an XML file to construct a feature element tree. Schema files as templates for some feature types help validate the construction of the XML files used in creating the feature element tree. Pro/TOOLKIT now provides direct conversion between feature element trees and standard XML format files. This mechanism supports the following types of element value:
• Integer / enumerated type
• String
• Wide string
• Boolean
• Transform
• Reference
• Reference array (“multivalued” element)
• Model (component model pointer)
• Curve collection
• Surface collection
Easier representation of the element trees in the form of XML documents simplifies the feature creation procedure. By using XML as a neutral file format for exchanging feature element trees, you can effectively separate data from the Pro/TOOLKIT application for the creation or modification of various features. You modify the XML</t>
  </si>
  <si>
    <t>User Interface Improvements in Pro/TOOLKIT</t>
  </si>
  <si>
    <t>Pro/TOOLKIT contains a number of user interface enhancements for seamless integration of interfaces developed with Pro/TOOLKIT.</t>
  </si>
  <si>
    <t>Significant improvements in usability continue to support introduction of object-action and action-object tools. Programmatic access has been provided to many of these individual areas of improvements, such as the ability to:
• Access the contents of selection buffers and tools.
• Add context-sensitive buttons to the shortcut menus (right-click) in the graphics window and in the Model Tree.
• Assign pop-up menus to custom dialog boxes.
• Display the Parameter dialog box and allow a flexible context for selection.
With these enhancements, you can develop custom user interfaces with a similar look and feel to Pro/ENGINEER yet integrated with other applications for a streamlined user experience..</t>
  </si>
  <si>
    <t>NC Sequence for 2-Axis Trajectory Milling</t>
  </si>
  <si>
    <t>New 2-axis trajectory milling supports milling or drilling tools, and automatic material removal in expert machining.</t>
  </si>
  <si>
    <t>The NC sequence for 2-axis trajectory milling answers requests for specific machining techniques. It allows the selection of a drilling tool to drive along a curve to create, for example, a “break edge” NC Sequence. This is a very common practice in highproduction machining where the same tool that was used to drill a hole is used to cut a small chamfer to reduce the tool change time.  This new NC sequence, based on the freehand tool path, supports automatic material removal. It also supports Arc Fitting, allowing a spline to be output as circular interpolation (using the parameter approximate_splines set to yes).</t>
  </si>
  <si>
    <t>Tool Adaptors with Fixed Orientation</t>
  </si>
  <si>
    <t>Support for tool adaptors (for example, right-angle head) in Pro/NC provides a mechanism to assign a fixed, nonvertical position for a cutting tool.</t>
  </si>
  <si>
    <t>The adaptor for milling NC sequences can support right-angle or any fixed orientation head. Both tool and adaptor are simulated in Shaded mode, so you can check visually for collision. A SET/HOLDER command with CSYS offset information is generated in the CL file, allowing the post-processor to compensate for the adaptor orientation.  Adaptors are defined using a Pro/ENGINEER solid model with two coordinate systems:
• TOOL_ATTACH_POINT—Defines the tool axis orientation and tool location.
• SPINDLE_CONTROL_POINT—Defines the spindle axis and location.</t>
  </si>
  <si>
    <t>Finishing Tool Path for Surface Machining</t>
  </si>
  <si>
    <t>The new finishing tool path provides optimum surfacing for steep, shallow, and flat surface machining, including crosscut surfaces. Surface slope rather than boundaries determines the machining strategies.</t>
  </si>
  <si>
    <t>With the new Finishing tool path, you can automate a procedure for creating an optimized, surface machining tool path based on the threshold surface angles. Steep surfaces are machined using high-speed machining, Z-profile cuts using an “S connection.” Shallow and flat surfaces are machined either with straight (conventional) cuts or the new, high-speed spiral cuts. You have complete control on which area needs to be machined and in which order.  This new tool path requires minimum input to cut cost by reducing manufacturing lead-time. The optimized tool path produces a quality surface finish.</t>
  </si>
  <si>
    <t>Step-Depth Control for Engraving</t>
  </si>
  <si>
    <t>The engraving tool path has been improved to offer step-depth control and multiple groove selection.</t>
  </si>
  <si>
    <t>As an NC Programmer, you can now machine cosmetic grooves with multiple passes using the STEP_DEPTH parameter in the engraving tool path. In addition, using arc output can minimize the toolpath length and improve quality.  By using multiple groove selection, you can avoid the definition of additional NC sequences.</t>
  </si>
  <si>
    <t>E-mail of Invitations from the PTC Conference Center</t>
  </si>
  <si>
    <t>From the PTC Conference Center through electronic mail, you can directly invite participants outside or inside the local domain.</t>
  </si>
  <si>
    <t>The invitation process has been streamlined, speeding the process and making it easy to use. Directly from within the Conference Center, you can follow the standard invitation process and include any e-mail addresses. The conference invitation is attached to the e-mail. All the recipient need do is accept the invitation and dynamically join the conference.</t>
  </si>
  <si>
    <t>Support for Multi-tip Tools</t>
  </si>
  <si>
    <t>Pro/NC supports multiple control points for the existing tools and a new type of “multitip“ or “stage” tool with multiple control points and diameters.</t>
  </si>
  <si>
    <t>With Pro/BATCH, you can offload tasks to remote servers to boost productivity and broaden organizational access to Pro/ENGINEER. Distributed Pro/BATCH performs batch jobs in a distributed environment by leveraging hardware and software resources on your network. Using Distributed Pro/BATCH, you can perform large volumes of routine, time-consuming, and computer-intensive tasks, such as plotting, importing and exporting of 2D and 3D data, and batch execution of ModelCHECK. By using Distributed Services Manager, a distributed resource and services management software system, jobs are queued if resources are unavailable. In addition, system administrators can schedule the processing of batch type jobs over the network at low traffic times. A Web interface provides clients with the current status of pending jobs from any location. Distributed Pro/BATCH and the Distributed Services Manager are built from the Web up by incorporating open standards and Web protocols, such as SOAP, XML, and HTTP.</t>
  </si>
  <si>
    <t>Distributed Services Manager (DSM)</t>
  </si>
  <si>
    <t>You can report terminator parameters like manufacturer, material, and internal part numbers, making your BOMs more complete and accurate. Terminator files are similar to spool information files. When the terminator table functionality is used, the terminator is applied to the wire ends as specified. The terminator then has all of the parameters stored in the new terminator files. This terminator information can be reported in wire lists, BOMs, and connector loading tables, as necessary.</t>
  </si>
  <si>
    <t>Improved Bundle Alignment</t>
  </si>
  <si>
    <t>A 3D harness looks more realistic. Assembly drawings for downstream documentation applications can be created more easily with less modification. When you create a harness in Pro/ENGINEER Wildfire, the enhanced appearance of bundle junctions affects all your harnesses. Harnesses created in previous versions may be updated using the Align Bundle command on the Location menu.</t>
  </si>
  <si>
    <t>Improved Subconnector Functionality</t>
  </si>
  <si>
    <t>PDM Information in the Model Tree</t>
  </si>
  <si>
    <r>
      <t># of hours freed
for additional
design time</t>
    </r>
    <r>
      <rPr>
        <sz val="12"/>
        <rFont val="Arial"/>
        <family val="2"/>
      </rPr>
      <t xml:space="preserve">
(total users
per day)</t>
    </r>
  </si>
  <si>
    <t>"One Size Fits All" Approach - In-House Training</t>
  </si>
  <si>
    <t>Eng Services cost per day</t>
  </si>
  <si>
    <t>Days required from eng services for project</t>
  </si>
  <si>
    <t>Total cost of Up-Rev project</t>
  </si>
  <si>
    <t>Benefits of Moving to New Release</t>
  </si>
  <si>
    <t>Promised bug fixes - software improvements</t>
  </si>
  <si>
    <t>On-Site Admin Support Costs during Implementation</t>
  </si>
  <si>
    <t>The "Soft" Point of View:</t>
  </si>
  <si>
    <t>Suppliers "ahead" with software; difficulties with sharing data</t>
  </si>
  <si>
    <t>Potential competitors with newer, better tools (= faster, cheaper production)</t>
  </si>
  <si>
    <t>Potential supplier communication enhancements</t>
  </si>
  <si>
    <t>Estimated On-Site Expenses</t>
  </si>
  <si>
    <t>These days are not a request for additional resources, but a "high" estimate of actual time that would be spent by contingent personnel.</t>
  </si>
  <si>
    <t>Cost per day of additional resource</t>
  </si>
  <si>
    <t>Days required per additional resource</t>
  </si>
  <si>
    <t>Total additional resource cost</t>
  </si>
  <si>
    <t>Reports are now easier to read and provide more information. You can highlight and fix more things from the report. The ModelCHECK report appears in the Pro/ENGINEER Web browser. The full, interactive report appears immediately. All reports, including printable and batch reports, have a consistent look and feel. You can filter what types of checks are displayed by selecting check boxes for E (errors), W (warnings), I (info), and checks that passed. The config_init.mc options NETSCAPE and BROWSER have been replaced with USE_EMBEDDED_BROWSER. The acceptable values for this option are Y (yes) and N (no). Setting the option to Y will use the Pro/E embedded browser for displaying the report. Setting the option to N will use the default browser designated during PTCSetup for displaying the report. Users can filter what types of checks are displayed by selecting check boxes for E (errors), W (warnings), I (info) and checks that passed.</t>
  </si>
  <si>
    <t>Check If the Family Table Has Been Verified</t>
  </si>
  <si>
    <t>It is important that models with family tables are verified before the model is released to a Product Data Management system. The report displays the status for nested family tables in addition to unregenerated instances or failed regenerations.</t>
  </si>
  <si>
    <t>Check for External Dependencies</t>
  </si>
  <si>
    <t>Models with external dependencies may behave unexpectedly if they are used in multiple assemblies</t>
  </si>
  <si>
    <t>Pro/PIPING</t>
  </si>
  <si>
    <t>Total number of users per year</t>
  </si>
  <si>
    <t>Number of days per year</t>
  </si>
  <si>
    <t>Total hours of use per year</t>
  </si>
  <si>
    <t>(throughout all units/divisions)</t>
  </si>
  <si>
    <t>Average use per year per user (hrs)</t>
  </si>
  <si>
    <t>The Sculpt command provides a method for deforming a part or set of surfaces via a control mesh, greatly expanding the functionality within the Warp feature.</t>
  </si>
  <si>
    <t>The control mesh for sculpted geometry can be located on any of the six faces of an imaginary bounding box that surrounds the area to be warped. You have full control over the density of the mesh via input to the dashboard. The sculpting action pulls on rows, groups, or individual mesh points. You can control the movement of the points to achieve the smoothest deformation and desired result and preserve symmetry while using the Sculpt command. You can view and edit the sculpt parameters outside of the feature, as with all other Warp types.</t>
  </si>
  <si>
    <t>Reduced Regeneration Time with a Progress Bar</t>
  </si>
  <si>
    <t>Regeneration times can be as much as 80% less for assembly models. You can view the progress of the regeneration with the Regeneration Progress bar.</t>
  </si>
  <si>
    <t>Regeneration Footer</t>
  </si>
  <si>
    <t>Entities that are always created or evaluated at the end of the feature list are automatically placed into the regeneration footer.</t>
  </si>
  <si>
    <t>Some entities are evaluated at the end of regeneration regardless of their position in the Model Tree. A new section in the Model Tree clarifies the organization of information. Items with no real dependency on their position within the Model Tree are automatically placed into the regeneration footer, for example, a zone. Zones are always evaluated at the end of regeneration and cannot be referenced by other features.
Some features in the active Model Tree can be moved to the footer. For example, if you want a published geometry, data-sharing feature to always be evaluated at the end of regeneration, you can move it to the footer after creation.  To use this functionality, select the item to be moved into the footer, right-click and select Move to footer from the shortcut menu. To remove an item from the footer, expand the footer, select the item, and right-click and select Move from footer.</t>
  </si>
  <si>
    <t>Completed the Curve Wrap Tool</t>
  </si>
  <si>
    <t>The curve Wrap Tool now provides a streamlined workflow and additional functionality for creating wrapped curves.</t>
  </si>
  <si>
    <t>Pipe-Bend Information on ISOGEN Spool Drawings</t>
  </si>
  <si>
    <t>A new tetrahedral mesher has been implemented for single volume parts. The new tetrahedral mesher is much faster, produces higher quality elements, and is more robust than the one it replaces.</t>
  </si>
  <si>
    <t>Redesigned Pro/MECHANICA Results Workflow</t>
  </si>
  <si>
    <t>The user interface for defining Pro/MECHANICA results has been completely redesigned for improved usability and functionality. The new user interface and workflow for defining results windows saves you time by making this task much more straightforward and gives you many new capabilities.</t>
  </si>
  <si>
    <t>Enhancements to Cutting and Capping Planes</t>
  </si>
  <si>
    <t>The Pro/MECHANICA results user interface provides improved cutting and capping plane definition and functionality. The cutting and capping plane enhancements save you time by reducing the amount of menu interaction and make it easier to probe your results by adding new capabilities.</t>
  </si>
  <si>
    <t>Named Views in Results</t>
  </si>
  <si>
    <t>You can now access named views from your Pro/ENGINEER model in results. Additionally, you can define and save new views. Reusing named views from your Pro/ENGINEER model makes it quicker and easier for you to display results exactly the way you want.</t>
  </si>
  <si>
    <t>Viewed Results by Selecting Components or Layers</t>
  </si>
  <si>
    <t>You can now define results in Pro/MECHANICA by selecting which Pro/ENGINEER components or layers to display. By defining results using Pro/ENGINEER components or layers, you save time because you can reuse these definitions from within the standard modeling mode.</t>
  </si>
  <si>
    <t>Annotations in Results</t>
  </si>
  <si>
    <t>Pro/MECHANICA now offers results markup capability. You can type notes, add leader lines, and draw shapes directly in the results window. Sharing and documenting concerns directly in result windows improves communication and eliminates the overhead of going to a separate package for this functionality.</t>
  </si>
  <si>
    <t>Graphing over Multiple Curves or Edges</t>
  </si>
  <si>
    <t>Division
of
Labor</t>
  </si>
  <si>
    <t>1 - Global Benefit</t>
  </si>
  <si>
    <t>2 - All Core Functions</t>
  </si>
  <si>
    <t>3 - CAD Basic Modeling</t>
  </si>
  <si>
    <t>4 - CAD Advanced Modeling</t>
  </si>
  <si>
    <t>5 - CAD Drawings</t>
  </si>
  <si>
    <t>6 - CAD Verification, Admin</t>
  </si>
  <si>
    <t>7 - CAE</t>
  </si>
  <si>
    <t>7 - Routed Systems</t>
  </si>
  <si>
    <t xml:space="preserve">The improved workflow for Variable Section Sweep features is now easier to understand and provides a smoother workflow. Feature drag handles are now available for use during feature creation. The feature node in the Model Tree has also been updated with a new icon and a new feature type description to make it easier for the user to recognize. Graphical highlighting for tangent trajectories provides the user with immediate feedback during feature creation. The option to split surfaces using trip, allowing the user to keep both sides of the feature adds to the power of the Variable Section Sweep feature.
</t>
  </si>
  <si>
    <t>Pro/Web.Link (Pro/ENGINEER browser version), the JavaScript interface to Pro/ENGINEER, is now supported on UNIX platforms. The API is the same as the Microsoft Internet Explorer-based Pro/Web.Link introduced in Pro/ENGINEER Wildfire.</t>
  </si>
  <si>
    <t>The new architecture of Pro/Web.Link runs in the Pro/ENGINEER browser (Microsoft Internet Explorer on Windows and Mozilla using XPCOM on UNIX).  Pro/Web.Link links the World Wide Web to Pro/ENGINEER, so you can use the browser and the Internet as tools to automate and streamline parts of your engineering process. You can load Pro/Web.Link pages directly into the Pro/ENGINEER browser.  The new version of Pro/Web.Link offers a number of benefits:
• Easy setup (no separate plug-ins required, installed by default with Pro/ENGINEER)
• Extensive Pro/ENGINEER functionality covered
• Ability to call into Pro/TOOLKIT or J-Link task libraries
• Single interface (Pro/ENGINEER browser, so no additional windows are required) to interact with Pro/ENGINEER.</t>
  </si>
  <si>
    <t>The XML feature engine in Pro/TOOLKIT helps construct Pro/ENGINEER features based on XML definitions for the feature element tree.</t>
  </si>
  <si>
    <t>Title: Feature Element Trees in XML</t>
  </si>
  <si>
    <t>The Pro/ENGINEER navigator provides access to data from a variety of sources in a familiar and easy-to-use interface. The Pro/ENGINEER navigator contains the following navigation tools: Model Tree - Provides navigation of and interaction with the current Pro/ENGINEER model; Folders - (Default) Provides navigation of the local file system, the local network, and Internet data; Favorites - Contains user-selected Web locations (bookmarks) and paths to Pro/ENGINEER objects, database locations, or other points of interest; Search - Provides search capability for objects in the data management system. Note that the Search option appears when you declare a Windchill system as your primary data management system; History -
Provides a record of Pro/ENGINEER objects you have opened and Web locations you have visited. Click the History icon on the browser toolbar to add the option to the Pro/ENGINEER navigator; Connections - Provides access to connections and built-in PTC solutions, such as Pro/COLLABORATE, PartsLink, and the PTC User area.</t>
  </si>
  <si>
    <t>Relations Tool</t>
  </si>
  <si>
    <t>The Relations tool allows you to quickly build relations in Pro/ENGINEER. The Relations tool allows you to switch between the levels of relation from a list. When working with multiple options, you can select a specific part, for example, from the graphics area. You can add relations that are calculated after the model geometry is regenerated using the Post Regeneration option in the Relations tool. You can use the familiar icons for cut, copy, paste, and delete to edit the relations. Another set of intuitive icons allows you to switch between dimensional values and symbols as well as insert relations-building information. Functions can be inserted from a list. Dimensions can be inserted by selecting them in the graphics area. Parameters can also be inserted from a list. You can manipulate relations. Dimensions in the graphics area can be highlighted as they are covered in the text window. Relations can be verified and sorted.</t>
  </si>
  <si>
    <t>Send To Capability in Pro/ENGINEER</t>
  </si>
  <si>
    <t>The Send To capability providers an easy way to exchange data with remote users through e-mail. The Send To capability allows you to send models from your current session by e-mail. You can choose an export format for the files, such as IGES or STEP, and compress the files into a Zip file before sending them.</t>
  </si>
  <si>
    <t>HTML Display of Text-based Information Files</t>
  </si>
  <si>
    <t>For series or production machining, special tools are often required. With one tool, different diameters or faces can be manufactured. To simplify the definition and the programming of these tool types in Pro/NC, the definition and the control of multiple control points has been added to tool definition. A new type of “multi-tip “ or “stage” tool, with multiple control points and diameters, is available for trajectory and holemaking sequences.  As an NC programmer, you can now select during a tool path which tool tip is driven.  Combined with a custom cycle, multi-tip tools provide programmers for series machining with a powerful tool to cover special production needs for holemaking.</t>
  </si>
  <si>
    <t>Roughing, Reroughing, and Finishing of Imported STL Data</t>
  </si>
  <si>
    <t>As Pro/NC user, you can machine directly imported STL data. Three tool paths are available for roughing, reroughing, and finishing.</t>
  </si>
  <si>
    <t>Annotations in Inheritance Features</t>
  </si>
  <si>
    <t>With various annotations and Annotation elements in inheritance features, you can vary the surface-finish values. You now have greater control over the status of copied inherited annotations.</t>
  </si>
  <si>
    <t>Not implementing on the exact same day across all divisions and units should not present a "showstopper" situation.  This has been done successfully in the past.</t>
  </si>
  <si>
    <t>Project program "blackout" dates unexpectedly change or are not communicated to the UpRev project management group.</t>
  </si>
  <si>
    <t>Right now there is lots of time for implementation and our implementation time can take into account project blocking from the divisions.  "Where there is a will, there is a way."</t>
  </si>
  <si>
    <t>Overall Risk Contingency Ratio</t>
  </si>
  <si>
    <t>Bolt fasteners have been added to Structural and Thermal simulation.</t>
  </si>
  <si>
    <t>Modeling bolt used to be a long and tedious process that required a lot of experience and patience to master. In Wildfire 2.0, a new modeling entity has been introduced which makes this much easier, the bolt fastener.  It is now possible to define bole fasteners in assemblies simply by selecting the holes that will be held together by the fastener, and specifying a material and bolt diameter.  Advanced fasteners may have their stiffness specified by spring properties, as well as a bolt pre-load value. Three types of bolt fasteners are supported. These include:
• Through bolts in solid models
• Through bolts in shell models
• Blind (screw) fasteners in solid models</t>
  </si>
  <si>
    <t>AutoGEM meshing over small geometry</t>
  </si>
  <si>
    <t>You may now specify a minimum edge length below which AutoGEM will ignore geometry features, simplifying your model.</t>
  </si>
  <si>
    <t>There is a new method for specifying the values for a force motor or an external force, called custom loads. A custom load is an external program developed by Pro/Toolkit, which will be used to compute load values for force motors and external loads.  When defining the value for the force motor or an external force, users will be able to select the customer load program that will evaluate the custom load at each time step of the analysis. In addition, at each time step the user can ask the Mechanism Dynamics engine to integrate a set of StateVariables in order to simulate a control system.  This enhancement enables users to have better control on real-world situation, taking into account specific force loads unique to the defined process.</t>
  </si>
  <si>
    <t>Mechanism Dynamics has been enhanced to allow users to incorporate custom written and compiled dynamic link libraries as input forces to a mechanism for dynamic analysis</t>
  </si>
  <si>
    <t>The Windows style of Copy and Paste commands and key combinations now manipulate features.</t>
  </si>
  <si>
    <t>You can copy and paste features to other parts of the model quickly and easily. You can use the familiar Copy (CTRL+C) and Paste (CTRL+V) commands and key combinations in Windows applications. During the Paste operation, you can interact with the feature using the new dashboard and see an immediate preview of the features being copied. You copy both features and geometry with the same tool through a single unified workflow.</t>
  </si>
  <si>
    <t>Computed Measures</t>
  </si>
  <si>
    <t>Mechanism Design and Mechanism Dynamics now support the ability to create and define computed measures with generalized expressions.</t>
  </si>
  <si>
    <t>You can define measures with generalized expressions of one or more Pro/ENGINEER parameters or other measures as variables. With generalized expressions, you can convert result data from Mechanism Design and Mechanism Dynamics into a format for graph comparison or for use in assigning design-study goals and conditions.  MECHANICA Motion has the equivalent capability.</t>
  </si>
  <si>
    <t>Assembly Component Interfaces</t>
  </si>
  <si>
    <t>It is crucial that engineering support personnel and administrations receive the proper training in advance of the end user community.</t>
  </si>
  <si>
    <t>When end-users call for support and assistance, ESC would be unable to perform their tasks or assist the engineer.</t>
  </si>
  <si>
    <t>These "in-house" or 3rd party application would not perform as expected or not perform at all.</t>
  </si>
  <si>
    <t>Lack of these support teams will limit the project's ability to identify and deal with potential issues and concerns with the implementation.</t>
  </si>
  <si>
    <t>Some pieces of the project may not be completed or entirely skipped.</t>
  </si>
  <si>
    <t>Work closely with engineering management for continued support and engagement.</t>
  </si>
  <si>
    <t>Project may become delayed or derailed until new management can be transitioned.</t>
  </si>
  <si>
    <t>Scope creep and delays may result.</t>
  </si>
  <si>
    <t>Acceptance Aids (cost avoidance)</t>
  </si>
  <si>
    <t>Opportunity Costs of Training</t>
  </si>
  <si>
    <t>Additional hours available for design, reduction in cycle time, increased iterations and variations</t>
  </si>
  <si>
    <t>Total man-hours required for UpRev project</t>
  </si>
  <si>
    <t>Risk Mitigation</t>
  </si>
  <si>
    <t>If we do NOT upgrade, we miss out on these opportunities:</t>
  </si>
  <si>
    <t>The risk of this item is coupled with the risk of training selection and methodology.  Just as the users take time to "ramp up", so will the administrators, albeit they must do so before the end users.</t>
  </si>
  <si>
    <t>The project management team must work with ESC to educate and prepare them for this implementation.</t>
  </si>
  <si>
    <t>Engineering management can severely curtail or even kill the deployment of the new benefits to the end users.</t>
  </si>
  <si>
    <t>Again, it is critical that the project management team continue frequent and open communication with the engineering management to ensure success of the deployment.</t>
  </si>
  <si>
    <t>The testing and preparation of the new tool (areas of compatibility, functionality, reliability) will be incomplete.</t>
  </si>
  <si>
    <t>Expected "go-dates" may change or implementation may be permanently delayed.</t>
  </si>
  <si>
    <t>PTC or other suppliers can assist by providing personnel make this project move forward.  Additionally, full management support will be necessary to allocate these people to the team.</t>
  </si>
  <si>
    <t>(avg thru ALL users with more than 100 hours per year, calculated by total # of users &amp; total # of usage in 12 months)</t>
  </si>
  <si>
    <t>With this enhancement you can generate spool drawings instantaneously from ISOGEN. These spool drawings will include all of the pipe-bend information necessary for production. Critical pipe-bend information is automatically reported to the .pcf file that Piping Design produces to drive ISOGEN drawing creation. You can create drawing formats that access and report this bend information. The resultant drawings are instantaneously created with the correct bend tables and information.</t>
  </si>
  <si>
    <t>Assemble Fittings from Either End of a Pipe Segment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</si>
</sst>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
    <numFmt numFmtId="185" formatCode="0.0000"/>
    <numFmt numFmtId="186" formatCode="&quot;$&quot;#,##0.00"/>
    <numFmt numFmtId="187" formatCode="0.000000"/>
    <numFmt numFmtId="188" formatCode="&quot;$&quot;#,##0.0000"/>
    <numFmt numFmtId="189" formatCode="_(* #,##0.0_);_(* \(#,##0.0\);_(* &quot;-&quot;?_);_(@_)"/>
  </numFmts>
  <fonts count="18">
    <font>
      <sz val="10"/>
      <name val="Arial"/>
      <family val="2"/>
    </font>
    <font>
      <sz val="12"/>
      <name val="Arial"/>
      <family val="2"/>
    </font>
    <font>
      <b/>
      <sz val="14"/>
      <name val="Arial"/>
      <family val="2"/>
    </font>
    <font>
      <sz val="9"/>
      <name val="Arial"/>
      <family val="2"/>
    </font>
    <font>
      <b/>
      <sz val="12"/>
      <name val="Arial"/>
      <family val="2"/>
    </font>
    <font>
      <b/>
      <sz val="10"/>
      <color indexed="9"/>
      <name val="Arial"/>
      <family val="2"/>
    </font>
    <font>
      <b/>
      <sz val="10"/>
      <color indexed="8"/>
      <name val="Arial"/>
      <family val="2"/>
    </font>
    <font>
      <b/>
      <sz val="9"/>
      <color indexed="9"/>
      <name val="Arial"/>
      <family val="2"/>
    </font>
    <font>
      <b/>
      <sz val="10"/>
      <name val="Arial"/>
      <family val="2"/>
    </font>
    <font>
      <sz val="8"/>
      <name val="Tahoma"/>
      <family val="2"/>
    </font>
    <font>
      <b/>
      <sz val="8"/>
      <name val="Tahoma"/>
      <family val="2"/>
    </font>
    <font>
      <sz val="8"/>
      <name val="Arial"/>
      <family val="2"/>
    </font>
    <font>
      <b/>
      <sz val="14"/>
      <color indexed="9"/>
      <name val="Arial"/>
      <family val="2"/>
    </font>
    <font>
      <b/>
      <sz val="12"/>
      <color indexed="9"/>
      <name val="Arial"/>
      <family val="2"/>
    </font>
    <font>
      <u val="single"/>
      <sz val="10"/>
      <color indexed="12"/>
      <name val="Arial"/>
      <family val="2"/>
    </font>
    <font>
      <u val="single"/>
      <sz val="10"/>
      <color indexed="36"/>
      <name val="Arial"/>
      <family val="2"/>
    </font>
    <font>
      <sz val="12"/>
      <name val="Tahoma"/>
      <family val="2"/>
    </font>
    <font>
      <b/>
      <sz val="8"/>
      <name val="Arial"/>
      <family val="2"/>
    </font>
  </fonts>
  <fills count="5">
    <fill>
      <patternFill/>
    </fill>
    <fill>
      <patternFill patternType="gray125"/>
    </fill>
    <fill>
      <patternFill patternType="solid">
        <fgColor indexed="60"/>
        <bgColor indexed="64"/>
      </patternFill>
    </fill>
    <fill>
      <patternFill patternType="solid">
        <fgColor indexed="12"/>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ck"/>
    </border>
    <border>
      <left>
        <color indexed="63"/>
      </left>
      <right>
        <color indexed="63"/>
      </right>
      <top style="thick"/>
      <bottom>
        <color indexed="63"/>
      </bottom>
    </border>
    <border>
      <left style="thick">
        <color indexed="10"/>
      </lef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ck"/>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0" borderId="0" applyNumberFormat="0" applyFill="0" applyBorder="0" applyAlignment="0" applyProtection="0"/>
  </cellStyleXfs>
  <cellXfs count="203">
    <xf numFmtId="0" fontId="0" fillId="0" borderId="0" xfId="0" applyAlignment="1">
      <alignment/>
    </xf>
    <xf numFmtId="0" fontId="0" fillId="0" borderId="0" xfId="0" applyAlignment="1">
      <alignment vertical="top"/>
    </xf>
    <xf numFmtId="0" fontId="0" fillId="0" borderId="0" xfId="0" applyAlignment="1" quotePrefix="1">
      <alignment/>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2" fillId="0" borderId="1" xfId="0" applyFont="1" applyBorder="1" applyAlignment="1">
      <alignment vertical="top" wrapText="1"/>
    </xf>
    <xf numFmtId="0" fontId="0" fillId="0" borderId="1" xfId="0" applyBorder="1" applyAlignment="1">
      <alignment vertical="top" textRotation="90"/>
    </xf>
    <xf numFmtId="9" fontId="1" fillId="0" borderId="0" xfId="0" applyNumberFormat="1" applyFont="1" applyAlignment="1">
      <alignment horizontal="right" vertical="top"/>
    </xf>
    <xf numFmtId="9" fontId="1" fillId="0" borderId="2" xfId="0" applyNumberFormat="1" applyFont="1" applyBorder="1" applyAlignment="1">
      <alignment horizontal="right" vertical="top"/>
    </xf>
    <xf numFmtId="187" fontId="1" fillId="0" borderId="0" xfId="0" applyNumberFormat="1" applyFont="1" applyAlignment="1">
      <alignment horizontal="right" vertical="top"/>
    </xf>
    <xf numFmtId="9" fontId="0" fillId="0" borderId="0" xfId="0" applyNumberFormat="1" applyAlignment="1">
      <alignment/>
    </xf>
    <xf numFmtId="9" fontId="1" fillId="0" borderId="0" xfId="0" applyNumberFormat="1" applyFont="1" applyBorder="1" applyAlignment="1">
      <alignment horizontal="right" vertical="top"/>
    </xf>
    <xf numFmtId="185" fontId="1" fillId="0" borderId="0" xfId="0" applyNumberFormat="1" applyFont="1" applyAlignment="1">
      <alignment horizontal="right" vertical="top"/>
    </xf>
    <xf numFmtId="0" fontId="4" fillId="0" borderId="0" xfId="0" applyFont="1" applyBorder="1" applyAlignment="1" quotePrefix="1">
      <alignment horizontal="right" vertical="top" wrapText="1"/>
    </xf>
    <xf numFmtId="4" fontId="1" fillId="0" borderId="0" xfId="0" applyNumberFormat="1" applyFont="1" applyAlignment="1">
      <alignment horizontal="right" vertical="top"/>
    </xf>
    <xf numFmtId="182" fontId="0" fillId="0" borderId="0" xfId="0" applyNumberFormat="1" applyAlignment="1">
      <alignment/>
    </xf>
    <xf numFmtId="4" fontId="0" fillId="0" borderId="0" xfId="0" applyNumberFormat="1" applyAlignment="1">
      <alignment/>
    </xf>
    <xf numFmtId="0" fontId="4" fillId="0" borderId="0" xfId="0" applyFont="1" applyBorder="1" applyAlignment="1">
      <alignment horizontal="right" vertical="top" wrapText="1"/>
    </xf>
    <xf numFmtId="182" fontId="4" fillId="0" borderId="0" xfId="0" applyNumberFormat="1" applyFont="1" applyBorder="1" applyAlignment="1">
      <alignment horizontal="right" vertical="top" wrapText="1"/>
    </xf>
    <xf numFmtId="0" fontId="0" fillId="0" borderId="3" xfId="0" applyFont="1" applyBorder="1" applyAlignment="1">
      <alignment vertical="top"/>
    </xf>
    <xf numFmtId="2" fontId="1" fillId="0" borderId="0" xfId="0" applyNumberFormat="1" applyFont="1" applyAlignment="1">
      <alignment horizontal="right" vertical="top"/>
    </xf>
    <xf numFmtId="0" fontId="5" fillId="2" borderId="4" xfId="0" applyFont="1" applyFill="1" applyBorder="1" applyAlignment="1">
      <alignment/>
    </xf>
    <xf numFmtId="0" fontId="0" fillId="0" borderId="5" xfId="0" applyBorder="1" applyAlignment="1">
      <alignment/>
    </xf>
    <xf numFmtId="0" fontId="0" fillId="0" borderId="6" xfId="0" applyBorder="1" applyAlignment="1" quotePrefix="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186" fontId="0" fillId="0" borderId="0" xfId="0" applyNumberFormat="1" applyBorder="1" applyAlignment="1">
      <alignment/>
    </xf>
    <xf numFmtId="0" fontId="0" fillId="0" borderId="0" xfId="0" applyFill="1" applyAlignment="1">
      <alignment/>
    </xf>
    <xf numFmtId="0" fontId="5" fillId="0" borderId="0" xfId="0" applyFont="1" applyFill="1" applyAlignment="1">
      <alignment/>
    </xf>
    <xf numFmtId="4" fontId="5" fillId="0" borderId="0" xfId="0" applyNumberFormat="1" applyFont="1" applyFill="1" applyAlignment="1">
      <alignment/>
    </xf>
    <xf numFmtId="182" fontId="5" fillId="0" borderId="0" xfId="0" applyNumberFormat="1" applyFont="1" applyFill="1" applyAlignment="1">
      <alignment/>
    </xf>
    <xf numFmtId="37" fontId="0" fillId="0" borderId="0" xfId="0" applyNumberFormat="1" applyAlignment="1">
      <alignment/>
    </xf>
    <xf numFmtId="186" fontId="0" fillId="0" borderId="0" xfId="0" applyNumberFormat="1" applyFill="1" applyAlignment="1">
      <alignment/>
    </xf>
    <xf numFmtId="4" fontId="0" fillId="0" borderId="0" xfId="0" applyNumberFormat="1" applyBorder="1" applyAlignment="1">
      <alignment/>
    </xf>
    <xf numFmtId="185" fontId="0" fillId="0" borderId="0" xfId="0" applyNumberFormat="1" applyBorder="1" applyAlignment="1">
      <alignment/>
    </xf>
    <xf numFmtId="181" fontId="0" fillId="0" borderId="0" xfId="0" applyNumberFormat="1" applyBorder="1" applyAlignment="1">
      <alignment/>
    </xf>
    <xf numFmtId="181" fontId="0" fillId="0" borderId="9" xfId="0" applyNumberFormat="1" applyBorder="1" applyAlignment="1">
      <alignment/>
    </xf>
    <xf numFmtId="182" fontId="0" fillId="0" borderId="0" xfId="0" applyNumberFormat="1" applyBorder="1" applyAlignment="1">
      <alignment/>
    </xf>
    <xf numFmtId="182" fontId="0" fillId="0" borderId="9" xfId="0" applyNumberFormat="1" applyBorder="1" applyAlignment="1">
      <alignment/>
    </xf>
    <xf numFmtId="182" fontId="5" fillId="3" borderId="0" xfId="0" applyNumberFormat="1" applyFont="1" applyFill="1" applyBorder="1" applyAlignment="1">
      <alignment/>
    </xf>
    <xf numFmtId="182" fontId="5" fillId="3" borderId="9" xfId="0" applyNumberFormat="1" applyFont="1" applyFill="1" applyBorder="1" applyAlignment="1">
      <alignment/>
    </xf>
    <xf numFmtId="0" fontId="0" fillId="0" borderId="10" xfId="0" applyBorder="1" applyAlignment="1">
      <alignment/>
    </xf>
    <xf numFmtId="182" fontId="0" fillId="0" borderId="10" xfId="0" applyNumberFormat="1" applyBorder="1" applyAlignment="1">
      <alignment/>
    </xf>
    <xf numFmtId="182" fontId="0" fillId="0" borderId="11" xfId="0" applyNumberFormat="1" applyBorder="1" applyAlignment="1">
      <alignment/>
    </xf>
    <xf numFmtId="0" fontId="0" fillId="0" borderId="9" xfId="0" applyBorder="1" applyAlignment="1">
      <alignment/>
    </xf>
    <xf numFmtId="0" fontId="5" fillId="2" borderId="8" xfId="0" applyFont="1" applyFill="1" applyBorder="1" applyAlignment="1">
      <alignment/>
    </xf>
    <xf numFmtId="0" fontId="5" fillId="2" borderId="10" xfId="0" applyFont="1" applyFill="1" applyBorder="1" applyAlignment="1">
      <alignment/>
    </xf>
    <xf numFmtId="182" fontId="5" fillId="2" borderId="10" xfId="0" applyNumberFormat="1" applyFont="1" applyFill="1" applyBorder="1" applyAlignment="1">
      <alignment/>
    </xf>
    <xf numFmtId="182" fontId="5" fillId="2" borderId="11" xfId="0" applyNumberFormat="1" applyFont="1" applyFill="1" applyBorder="1" applyAlignment="1">
      <alignment/>
    </xf>
    <xf numFmtId="0" fontId="0" fillId="0" borderId="0" xfId="0" applyAlignment="1">
      <alignment horizontal="right"/>
    </xf>
    <xf numFmtId="185" fontId="0" fillId="0" borderId="9" xfId="0" applyNumberFormat="1" applyBorder="1" applyAlignment="1">
      <alignment/>
    </xf>
    <xf numFmtId="185" fontId="0" fillId="0" borderId="7" xfId="0" applyNumberFormat="1" applyBorder="1" applyAlignment="1">
      <alignment/>
    </xf>
    <xf numFmtId="2" fontId="0" fillId="0" borderId="9" xfId="0" applyNumberFormat="1" applyBorder="1" applyAlignment="1">
      <alignment/>
    </xf>
    <xf numFmtId="2" fontId="0" fillId="0" borderId="7" xfId="0" applyNumberFormat="1" applyBorder="1" applyAlignment="1">
      <alignment/>
    </xf>
    <xf numFmtId="183" fontId="0" fillId="0" borderId="9" xfId="0" applyNumberFormat="1" applyBorder="1" applyAlignment="1">
      <alignment/>
    </xf>
    <xf numFmtId="183" fontId="0" fillId="0" borderId="7" xfId="0" applyNumberFormat="1" applyBorder="1" applyAlignment="1">
      <alignment/>
    </xf>
    <xf numFmtId="0" fontId="5" fillId="2" borderId="12" xfId="0" applyFont="1" applyFill="1" applyBorder="1" applyAlignment="1">
      <alignment/>
    </xf>
    <xf numFmtId="0" fontId="5" fillId="2" borderId="11" xfId="0" applyFont="1" applyFill="1" applyBorder="1" applyAlignment="1">
      <alignment/>
    </xf>
    <xf numFmtId="185" fontId="5" fillId="3" borderId="11" xfId="0" applyNumberFormat="1" applyFont="1" applyFill="1" applyBorder="1" applyAlignment="1">
      <alignment/>
    </xf>
    <xf numFmtId="185" fontId="5" fillId="3" borderId="8" xfId="0" applyNumberFormat="1" applyFont="1" applyFill="1" applyBorder="1" applyAlignment="1">
      <alignment/>
    </xf>
    <xf numFmtId="2" fontId="5" fillId="3" borderId="11" xfId="0" applyNumberFormat="1" applyFont="1" applyFill="1" applyBorder="1" applyAlignment="1">
      <alignment/>
    </xf>
    <xf numFmtId="2" fontId="5" fillId="3" borderId="8" xfId="0" applyNumberFormat="1" applyFont="1" applyFill="1" applyBorder="1" applyAlignment="1">
      <alignment/>
    </xf>
    <xf numFmtId="182" fontId="5" fillId="3" borderId="11" xfId="0" applyNumberFormat="1" applyFont="1" applyFill="1" applyBorder="1" applyAlignment="1">
      <alignment/>
    </xf>
    <xf numFmtId="0" fontId="5" fillId="3" borderId="8" xfId="0" applyFont="1" applyFill="1" applyBorder="1" applyAlignment="1">
      <alignment/>
    </xf>
    <xf numFmtId="185" fontId="0" fillId="0" borderId="5" xfId="0" applyNumberFormat="1" applyBorder="1" applyAlignment="1">
      <alignment horizontal="center"/>
    </xf>
    <xf numFmtId="0" fontId="0" fillId="0" borderId="4" xfId="0" applyBorder="1" applyAlignment="1">
      <alignment horizontal="center"/>
    </xf>
    <xf numFmtId="181" fontId="0" fillId="0" borderId="0" xfId="0" applyNumberFormat="1" applyAlignment="1">
      <alignment/>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3" borderId="10" xfId="0" applyFont="1" applyFill="1" applyBorder="1" applyAlignment="1">
      <alignment/>
    </xf>
    <xf numFmtId="181" fontId="0" fillId="0" borderId="0" xfId="0" applyNumberFormat="1" applyAlignment="1">
      <alignment vertical="top"/>
    </xf>
    <xf numFmtId="0" fontId="0" fillId="0" borderId="0" xfId="0" applyAlignment="1">
      <alignment vertical="top" wrapText="1"/>
    </xf>
    <xf numFmtId="0" fontId="8" fillId="0" borderId="7"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9" fontId="0" fillId="0" borderId="0" xfId="0" applyNumberFormat="1" applyAlignment="1">
      <alignment horizontal="center" vertical="top" wrapText="1"/>
    </xf>
    <xf numFmtId="181" fontId="0" fillId="0" borderId="0" xfId="0" applyNumberFormat="1" applyAlignment="1">
      <alignment horizontal="center" vertical="top"/>
    </xf>
    <xf numFmtId="9" fontId="0" fillId="0" borderId="0" xfId="0" applyNumberFormat="1" applyAlignment="1">
      <alignment horizontal="center" vertical="top"/>
    </xf>
    <xf numFmtId="10" fontId="0" fillId="0" borderId="0" xfId="0" applyNumberFormat="1" applyAlignment="1">
      <alignment/>
    </xf>
    <xf numFmtId="10" fontId="0" fillId="0" borderId="0" xfId="0" applyNumberFormat="1" applyAlignment="1">
      <alignment horizontal="center" vertical="top" wrapText="1"/>
    </xf>
    <xf numFmtId="10" fontId="0" fillId="0" borderId="0" xfId="0" applyNumberFormat="1" applyAlignment="1">
      <alignment horizontal="center" vertical="top"/>
    </xf>
    <xf numFmtId="183" fontId="0" fillId="0" borderId="0" xfId="0" applyNumberFormat="1" applyAlignment="1">
      <alignment horizontal="center" vertical="top"/>
    </xf>
    <xf numFmtId="9" fontId="11" fillId="0" borderId="0" xfId="0" applyNumberFormat="1" applyFont="1" applyAlignment="1">
      <alignment horizontal="center" vertical="top" wrapText="1"/>
    </xf>
    <xf numFmtId="0" fontId="11" fillId="0" borderId="0" xfId="0" applyFont="1" applyAlignment="1">
      <alignment horizontal="center" vertical="top" wrapText="1"/>
    </xf>
    <xf numFmtId="0" fontId="0" fillId="0" borderId="0" xfId="0" applyAlignment="1">
      <alignment horizontal="center" vertical="center" textRotation="90"/>
    </xf>
    <xf numFmtId="0" fontId="1" fillId="0" borderId="0" xfId="0" applyFont="1" applyAlignment="1">
      <alignment horizontal="left" vertical="top" wrapText="1"/>
    </xf>
    <xf numFmtId="183" fontId="13" fillId="3" borderId="0" xfId="0" applyNumberFormat="1" applyFont="1" applyFill="1" applyAlignment="1">
      <alignment/>
    </xf>
    <xf numFmtId="182" fontId="13" fillId="3" borderId="0" xfId="0" applyNumberFormat="1" applyFont="1" applyFill="1" applyAlignment="1">
      <alignment/>
    </xf>
    <xf numFmtId="181" fontId="0" fillId="0" borderId="7" xfId="0" applyNumberFormat="1" applyBorder="1" applyAlignment="1">
      <alignment/>
    </xf>
    <xf numFmtId="0" fontId="0" fillId="0" borderId="0" xfId="0" applyAlignment="1">
      <alignment horizontal="left"/>
    </xf>
    <xf numFmtId="0" fontId="0" fillId="0" borderId="0" xfId="0" applyBorder="1" applyAlignment="1">
      <alignment horizontal="left"/>
    </xf>
    <xf numFmtId="3" fontId="6" fillId="4" borderId="5" xfId="0" applyNumberFormat="1" applyFont="1" applyFill="1" applyBorder="1" applyAlignment="1">
      <alignment/>
    </xf>
    <xf numFmtId="4" fontId="6" fillId="4" borderId="6" xfId="0" applyNumberFormat="1" applyFont="1" applyFill="1" applyBorder="1" applyAlignment="1">
      <alignment/>
    </xf>
    <xf numFmtId="186" fontId="8" fillId="4" borderId="15" xfId="0" applyNumberFormat="1" applyFont="1" applyFill="1" applyBorder="1" applyAlignment="1">
      <alignment/>
    </xf>
    <xf numFmtId="187" fontId="1" fillId="0" borderId="2" xfId="0" applyNumberFormat="1" applyFont="1" applyBorder="1" applyAlignment="1">
      <alignment horizontal="right" vertical="top"/>
    </xf>
    <xf numFmtId="185" fontId="1" fillId="0" borderId="2" xfId="0" applyNumberFormat="1" applyFont="1" applyBorder="1" applyAlignment="1">
      <alignment horizontal="right" vertical="top"/>
    </xf>
    <xf numFmtId="4" fontId="1" fillId="0" borderId="2" xfId="0" applyNumberFormat="1" applyFont="1" applyBorder="1" applyAlignment="1">
      <alignment horizontal="right" vertical="top"/>
    </xf>
    <xf numFmtId="0" fontId="4" fillId="0" borderId="1" xfId="0" applyFont="1" applyBorder="1" applyAlignment="1" quotePrefix="1">
      <alignment horizontal="right" vertical="top" wrapText="1"/>
    </xf>
    <xf numFmtId="187" fontId="1" fillId="0" borderId="1" xfId="0" applyNumberFormat="1" applyFont="1" applyBorder="1" applyAlignment="1">
      <alignment horizontal="right" vertical="top" wrapText="1"/>
    </xf>
    <xf numFmtId="4" fontId="4" fillId="0" borderId="1" xfId="0" applyNumberFormat="1" applyFont="1" applyBorder="1" applyAlignment="1" quotePrefix="1">
      <alignment horizontal="right" vertical="top" wrapText="1"/>
    </xf>
    <xf numFmtId="0" fontId="8" fillId="0" borderId="0" xfId="0" applyFont="1" applyAlignment="1">
      <alignment/>
    </xf>
    <xf numFmtId="181" fontId="0" fillId="4" borderId="15" xfId="0" applyNumberFormat="1" applyFill="1" applyBorder="1" applyAlignment="1">
      <alignment/>
    </xf>
    <xf numFmtId="181" fontId="0" fillId="4" borderId="6" xfId="0" applyNumberFormat="1" applyFill="1" applyBorder="1" applyAlignment="1">
      <alignment/>
    </xf>
    <xf numFmtId="182" fontId="0" fillId="4" borderId="15" xfId="0" applyNumberFormat="1" applyFill="1" applyBorder="1" applyAlignment="1">
      <alignment/>
    </xf>
    <xf numFmtId="182" fontId="8" fillId="0" borderId="0" xfId="0" applyNumberFormat="1" applyFont="1" applyFill="1" applyBorder="1" applyAlignment="1">
      <alignment/>
    </xf>
    <xf numFmtId="182" fontId="8" fillId="0" borderId="9" xfId="0" applyNumberFormat="1" applyFont="1" applyFill="1" applyBorder="1" applyAlignment="1">
      <alignment/>
    </xf>
    <xf numFmtId="181" fontId="0" fillId="4" borderId="4" xfId="0" applyNumberFormat="1" applyFill="1" applyBorder="1" applyAlignment="1">
      <alignment/>
    </xf>
    <xf numFmtId="182" fontId="0" fillId="4" borderId="6" xfId="0" applyNumberFormat="1" applyFill="1" applyBorder="1" applyAlignment="1">
      <alignment/>
    </xf>
    <xf numFmtId="181" fontId="0" fillId="4" borderId="5" xfId="0" applyNumberFormat="1" applyFill="1" applyBorder="1" applyAlignment="1">
      <alignment/>
    </xf>
    <xf numFmtId="0" fontId="0" fillId="4" borderId="4" xfId="0" applyFill="1" applyBorder="1" applyAlignment="1">
      <alignment/>
    </xf>
    <xf numFmtId="0" fontId="0" fillId="4" borderId="6" xfId="0" applyFill="1" applyBorder="1" applyAlignment="1">
      <alignment/>
    </xf>
    <xf numFmtId="183" fontId="8" fillId="0" borderId="0" xfId="0" applyNumberFormat="1" applyFont="1" applyAlignment="1">
      <alignment/>
    </xf>
    <xf numFmtId="0" fontId="8" fillId="4" borderId="15" xfId="0" applyFont="1" applyFill="1" applyBorder="1" applyAlignment="1">
      <alignment/>
    </xf>
    <xf numFmtId="9" fontId="6" fillId="4" borderId="15" xfId="0" applyNumberFormat="1" applyFont="1" applyFill="1" applyBorder="1" applyAlignment="1">
      <alignment/>
    </xf>
    <xf numFmtId="0" fontId="0" fillId="0" borderId="16" xfId="0" applyBorder="1" applyAlignment="1">
      <alignment/>
    </xf>
    <xf numFmtId="0" fontId="6" fillId="4" borderId="5" xfId="0" applyFont="1" applyFill="1" applyBorder="1" applyAlignment="1">
      <alignment/>
    </xf>
    <xf numFmtId="181" fontId="0" fillId="0" borderId="8" xfId="0" applyNumberFormat="1" applyBorder="1" applyAlignment="1">
      <alignment horizontal="center" vertical="top"/>
    </xf>
    <xf numFmtId="9" fontId="0" fillId="0" borderId="10" xfId="0" applyNumberFormat="1" applyBorder="1" applyAlignment="1">
      <alignment horizontal="center" vertical="top"/>
    </xf>
    <xf numFmtId="181" fontId="0" fillId="0" borderId="11" xfId="0" applyNumberFormat="1" applyBorder="1" applyAlignment="1">
      <alignment horizontal="center" vertical="top"/>
    </xf>
    <xf numFmtId="181" fontId="8" fillId="4" borderId="17" xfId="0" applyNumberFormat="1" applyFont="1" applyFill="1" applyBorder="1" applyAlignment="1">
      <alignment horizontal="center" vertical="top"/>
    </xf>
    <xf numFmtId="9" fontId="8" fillId="4" borderId="18" xfId="0" applyNumberFormat="1" applyFont="1" applyFill="1" applyBorder="1" applyAlignment="1">
      <alignment horizontal="center" vertical="top"/>
    </xf>
    <xf numFmtId="181" fontId="8" fillId="4" borderId="12" xfId="0" applyNumberFormat="1" applyFont="1" applyFill="1" applyBorder="1" applyAlignment="1">
      <alignment horizontal="center" vertical="top"/>
    </xf>
    <xf numFmtId="181" fontId="8" fillId="4" borderId="7" xfId="0" applyNumberFormat="1" applyFont="1" applyFill="1" applyBorder="1" applyAlignment="1">
      <alignment horizontal="center" vertical="top"/>
    </xf>
    <xf numFmtId="9" fontId="8" fillId="4" borderId="0" xfId="0" applyNumberFormat="1" applyFont="1" applyFill="1" applyBorder="1" applyAlignment="1">
      <alignment horizontal="center" vertical="top"/>
    </xf>
    <xf numFmtId="181" fontId="8" fillId="4" borderId="9" xfId="0" applyNumberFormat="1" applyFont="1" applyFill="1" applyBorder="1" applyAlignment="1">
      <alignment horizontal="center" vertical="top"/>
    </xf>
    <xf numFmtId="0" fontId="1" fillId="0" borderId="3" xfId="0" applyFont="1" applyBorder="1" applyAlignment="1">
      <alignment vertical="top" wrapText="1"/>
    </xf>
    <xf numFmtId="0" fontId="1" fillId="0" borderId="0" xfId="0" applyFont="1" applyBorder="1" applyAlignment="1">
      <alignment vertical="top" wrapText="1"/>
    </xf>
    <xf numFmtId="0" fontId="8" fillId="4" borderId="17" xfId="0" applyFont="1" applyFill="1" applyBorder="1" applyAlignment="1">
      <alignment vertical="top"/>
    </xf>
    <xf numFmtId="0" fontId="8" fillId="4" borderId="18" xfId="0" applyFont="1" applyFill="1" applyBorder="1" applyAlignment="1">
      <alignment vertical="top" wrapText="1"/>
    </xf>
    <xf numFmtId="9" fontId="4" fillId="4" borderId="18" xfId="0" applyNumberFormat="1" applyFont="1" applyFill="1" applyBorder="1" applyAlignment="1">
      <alignment vertical="top" wrapText="1"/>
    </xf>
    <xf numFmtId="9" fontId="4" fillId="4" borderId="12" xfId="0" applyNumberFormat="1" applyFont="1" applyFill="1" applyBorder="1" applyAlignment="1">
      <alignment vertical="top" wrapText="1"/>
    </xf>
    <xf numFmtId="0" fontId="8" fillId="4" borderId="7" xfId="0" applyFont="1" applyFill="1" applyBorder="1" applyAlignment="1">
      <alignment vertical="top"/>
    </xf>
    <xf numFmtId="0" fontId="8" fillId="4" borderId="0" xfId="0" applyFont="1" applyFill="1" applyBorder="1" applyAlignment="1">
      <alignment vertical="top" wrapText="1"/>
    </xf>
    <xf numFmtId="9" fontId="4" fillId="4" borderId="0" xfId="0" applyNumberFormat="1" applyFont="1" applyFill="1" applyBorder="1" applyAlignment="1">
      <alignment vertical="top" wrapText="1"/>
    </xf>
    <xf numFmtId="9" fontId="4" fillId="4" borderId="9" xfId="0" applyNumberFormat="1" applyFont="1" applyFill="1" applyBorder="1" applyAlignment="1">
      <alignment vertical="top" wrapText="1"/>
    </xf>
    <xf numFmtId="9" fontId="4" fillId="4" borderId="0" xfId="0" applyNumberFormat="1" applyFont="1" applyFill="1" applyBorder="1" applyAlignment="1" applyProtection="1">
      <alignment vertical="top" wrapText="1"/>
      <protection locked="0"/>
    </xf>
    <xf numFmtId="0" fontId="8" fillId="4" borderId="8" xfId="0" applyFont="1" applyFill="1" applyBorder="1" applyAlignment="1">
      <alignment vertical="top"/>
    </xf>
    <xf numFmtId="0" fontId="8" fillId="4" borderId="10" xfId="0" applyFont="1" applyFill="1" applyBorder="1" applyAlignment="1">
      <alignment vertical="top" wrapText="1"/>
    </xf>
    <xf numFmtId="9" fontId="4" fillId="4" borderId="10" xfId="0" applyNumberFormat="1" applyFont="1" applyFill="1" applyBorder="1" applyAlignment="1">
      <alignment vertical="top" wrapText="1"/>
    </xf>
    <xf numFmtId="9" fontId="4" fillId="4" borderId="11" xfId="0" applyNumberFormat="1" applyFont="1" applyFill="1" applyBorder="1" applyAlignment="1">
      <alignment vertical="top" wrapText="1"/>
    </xf>
    <xf numFmtId="9" fontId="4" fillId="4" borderId="4" xfId="0" applyNumberFormat="1" applyFont="1" applyFill="1" applyBorder="1" applyAlignment="1">
      <alignment horizontal="right" vertical="top"/>
    </xf>
    <xf numFmtId="9" fontId="4" fillId="4" borderId="5" xfId="0" applyNumberFormat="1" applyFont="1" applyFill="1" applyBorder="1" applyAlignment="1">
      <alignment horizontal="right" vertical="top"/>
    </xf>
    <xf numFmtId="9" fontId="4" fillId="4" borderId="6" xfId="0" applyNumberFormat="1" applyFont="1" applyFill="1" applyBorder="1" applyAlignment="1">
      <alignment horizontal="right" vertical="top"/>
    </xf>
    <xf numFmtId="182" fontId="4" fillId="0" borderId="2" xfId="0" applyNumberFormat="1" applyFont="1" applyBorder="1" applyAlignment="1">
      <alignment horizontal="right" vertical="top"/>
    </xf>
    <xf numFmtId="182" fontId="4" fillId="0" borderId="0" xfId="0" applyNumberFormat="1" applyFont="1" applyAlignment="1">
      <alignment horizontal="right" vertical="top"/>
    </xf>
    <xf numFmtId="183" fontId="8" fillId="0" borderId="0" xfId="0" applyNumberFormat="1" applyFont="1" applyAlignment="1">
      <alignment horizontal="center" vertical="top"/>
    </xf>
    <xf numFmtId="9" fontId="0" fillId="4" borderId="4" xfId="0" applyNumberFormat="1" applyFill="1" applyBorder="1" applyAlignment="1">
      <alignment/>
    </xf>
    <xf numFmtId="9" fontId="0" fillId="4" borderId="5" xfId="0" applyNumberFormat="1" applyFill="1" applyBorder="1" applyAlignment="1">
      <alignment/>
    </xf>
    <xf numFmtId="9" fontId="0" fillId="4" borderId="6" xfId="0" applyNumberFormat="1" applyFill="1" applyBorder="1" applyAlignment="1">
      <alignment/>
    </xf>
    <xf numFmtId="0" fontId="5" fillId="2" borderId="8" xfId="0" applyFont="1" applyFill="1" applyBorder="1" applyAlignment="1">
      <alignment horizontal="left"/>
    </xf>
    <xf numFmtId="0" fontId="5" fillId="2" borderId="10" xfId="0" applyFont="1" applyFill="1" applyBorder="1" applyAlignment="1">
      <alignment horizontal="left"/>
    </xf>
    <xf numFmtId="181" fontId="0" fillId="0" borderId="0" xfId="0" applyNumberFormat="1" applyAlignment="1">
      <alignment horizontal="center" vertical="top" wrapText="1"/>
    </xf>
    <xf numFmtId="181" fontId="0" fillId="4" borderId="4" xfId="0" applyNumberFormat="1" applyFill="1" applyBorder="1" applyAlignment="1">
      <alignment horizontal="center"/>
    </xf>
    <xf numFmtId="181" fontId="0" fillId="4" borderId="12" xfId="0" applyNumberFormat="1" applyFill="1" applyBorder="1" applyAlignment="1">
      <alignment horizontal="center"/>
    </xf>
    <xf numFmtId="0" fontId="0" fillId="0" borderId="7" xfId="0" applyBorder="1" applyAlignment="1">
      <alignment horizontal="left"/>
    </xf>
    <xf numFmtId="0" fontId="0" fillId="0" borderId="9" xfId="0"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5" fillId="2" borderId="13" xfId="0" applyFont="1" applyFill="1" applyBorder="1" applyAlignment="1">
      <alignment horizontal="center"/>
    </xf>
    <xf numFmtId="0" fontId="0" fillId="0" borderId="19" xfId="0" applyBorder="1" applyAlignment="1">
      <alignment/>
    </xf>
    <xf numFmtId="0" fontId="0" fillId="0" borderId="14" xfId="0" applyBorder="1" applyAlignment="1">
      <alignment/>
    </xf>
    <xf numFmtId="0" fontId="0" fillId="0" borderId="8" xfId="0" applyBorder="1" applyAlignment="1">
      <alignment horizontal="left"/>
    </xf>
    <xf numFmtId="0" fontId="0" fillId="0" borderId="11" xfId="0" applyBorder="1" applyAlignment="1">
      <alignment horizontal="left"/>
    </xf>
    <xf numFmtId="0" fontId="5" fillId="2" borderId="8" xfId="0" applyFont="1" applyFill="1" applyBorder="1" applyAlignment="1">
      <alignment horizontal="center"/>
    </xf>
    <xf numFmtId="0" fontId="5" fillId="2" borderId="10" xfId="0" applyFont="1" applyFill="1" applyBorder="1" applyAlignment="1">
      <alignment horizontal="center"/>
    </xf>
    <xf numFmtId="0" fontId="0" fillId="0" borderId="17" xfId="0" applyBorder="1" applyAlignment="1">
      <alignment horizontal="left"/>
    </xf>
    <xf numFmtId="0" fontId="0" fillId="0" borderId="12" xfId="0" applyBorder="1" applyAlignment="1">
      <alignment horizontal="left"/>
    </xf>
    <xf numFmtId="0" fontId="7" fillId="2" borderId="17" xfId="0" applyFont="1" applyFill="1" applyBorder="1" applyAlignment="1">
      <alignment horizontal="right" vertical="top" wrapText="1"/>
    </xf>
    <xf numFmtId="0" fontId="7" fillId="2" borderId="12" xfId="0" applyFont="1" applyFill="1" applyBorder="1" applyAlignment="1" quotePrefix="1">
      <alignment horizontal="right" vertical="top" wrapText="1"/>
    </xf>
    <xf numFmtId="4" fontId="7" fillId="2" borderId="17" xfId="0" applyNumberFormat="1" applyFont="1" applyFill="1" applyBorder="1" applyAlignment="1">
      <alignment horizontal="right" vertical="top" wrapText="1"/>
    </xf>
    <xf numFmtId="4" fontId="7" fillId="2" borderId="12" xfId="0" applyNumberFormat="1" applyFont="1" applyFill="1" applyBorder="1" applyAlignment="1" quotePrefix="1">
      <alignment horizontal="right" vertical="top" wrapText="1"/>
    </xf>
    <xf numFmtId="0" fontId="5" fillId="2" borderId="19" xfId="0" applyFont="1" applyFill="1" applyBorder="1" applyAlignment="1">
      <alignment horizontal="center"/>
    </xf>
    <xf numFmtId="0" fontId="5" fillId="2" borderId="14" xfId="0" applyFont="1" applyFill="1" applyBorder="1" applyAlignment="1">
      <alignment horizontal="center"/>
    </xf>
    <xf numFmtId="182" fontId="0" fillId="0" borderId="0" xfId="0" applyNumberFormat="1" applyFill="1" applyBorder="1" applyAlignment="1">
      <alignment horizontal="right"/>
    </xf>
    <xf numFmtId="182" fontId="5" fillId="3" borderId="0" xfId="0" applyNumberFormat="1" applyFont="1" applyFill="1" applyBorder="1" applyAlignment="1">
      <alignment horizontal="right"/>
    </xf>
    <xf numFmtId="182" fontId="0" fillId="0" borderId="0" xfId="0" applyNumberFormat="1" applyBorder="1" applyAlignment="1">
      <alignment horizontal="right"/>
    </xf>
    <xf numFmtId="181" fontId="0" fillId="4" borderId="17" xfId="0" applyNumberFormat="1" applyFill="1" applyBorder="1" applyAlignment="1">
      <alignment horizontal="right"/>
    </xf>
    <xf numFmtId="181" fontId="0" fillId="4" borderId="12" xfId="0" applyNumberFormat="1" applyFill="1" applyBorder="1" applyAlignment="1">
      <alignment horizontal="right"/>
    </xf>
    <xf numFmtId="9" fontId="0" fillId="4" borderId="8" xfId="0" applyNumberFormat="1" applyFill="1" applyBorder="1" applyAlignment="1">
      <alignment horizontal="right"/>
    </xf>
    <xf numFmtId="9" fontId="0" fillId="4" borderId="11" xfId="0" applyNumberFormat="1" applyFill="1" applyBorder="1" applyAlignment="1">
      <alignment horizontal="right"/>
    </xf>
    <xf numFmtId="182" fontId="0" fillId="0" borderId="9" xfId="0" applyNumberFormat="1" applyBorder="1" applyAlignment="1">
      <alignment horizontal="right"/>
    </xf>
    <xf numFmtId="182" fontId="5" fillId="3" borderId="10" xfId="0" applyNumberFormat="1" applyFont="1" applyFill="1" applyBorder="1" applyAlignment="1">
      <alignment horizontal="right"/>
    </xf>
    <xf numFmtId="182" fontId="5" fillId="3" borderId="11" xfId="0" applyNumberFormat="1" applyFont="1" applyFill="1" applyBorder="1" applyAlignment="1">
      <alignment horizontal="right"/>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2" xfId="0" applyFont="1" applyFill="1" applyBorder="1" applyAlignment="1">
      <alignment horizontal="center"/>
    </xf>
    <xf numFmtId="0" fontId="0" fillId="0" borderId="10" xfId="0" applyBorder="1" applyAlignment="1">
      <alignment horizontal="left"/>
    </xf>
    <xf numFmtId="0" fontId="0" fillId="0" borderId="0" xfId="0" applyBorder="1" applyAlignment="1">
      <alignment horizontal="right"/>
    </xf>
    <xf numFmtId="0" fontId="0" fillId="0" borderId="0" xfId="0" applyAlignment="1">
      <alignment horizontal="left" vertical="top" wrapText="1"/>
    </xf>
    <xf numFmtId="0" fontId="0" fillId="0" borderId="18" xfId="0" applyBorder="1" applyAlignment="1">
      <alignment horizontal="left"/>
    </xf>
    <xf numFmtId="0" fontId="12" fillId="2" borderId="13" xfId="0" applyFont="1" applyFill="1" applyBorder="1" applyAlignment="1">
      <alignment horizontal="center"/>
    </xf>
    <xf numFmtId="0" fontId="12" fillId="2" borderId="19" xfId="0" applyFont="1" applyFill="1" applyBorder="1" applyAlignment="1">
      <alignment horizontal="center"/>
    </xf>
    <xf numFmtId="0" fontId="12" fillId="2" borderId="14" xfId="0" applyFont="1" applyFill="1" applyBorder="1" applyAlignment="1">
      <alignment horizontal="center"/>
    </xf>
    <xf numFmtId="180" fontId="5" fillId="3" borderId="18" xfId="0" applyNumberFormat="1" applyFont="1" applyFill="1" applyBorder="1" applyAlignment="1">
      <alignment/>
    </xf>
    <xf numFmtId="0" fontId="0" fillId="0" borderId="0" xfId="0" applyAlignment="1">
      <alignment horizontal="left"/>
    </xf>
  </cellXfs>
  <cellStyles count="8">
    <cellStyle name="Normal" xfId="0"/>
    <cellStyle name="Percent" xfId="15"/>
    <cellStyle name="Comma" xfId="16"/>
    <cellStyle name="Comma [0]" xfId="17"/>
    <cellStyle name="Followed Hyperlink"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J24"/>
  <sheetViews>
    <sheetView showGridLines="0" zoomScale="120" zoomScaleNormal="120" workbookViewId="0" topLeftCell="B1">
      <selection activeCell="O7" sqref="O7"/>
    </sheetView>
  </sheetViews>
  <sheetFormatPr defaultColWidth="9.140625" defaultRowHeight="12.75"/>
  <cols>
    <col min="2" max="2" width="22.57421875" style="0" bestFit="1" customWidth="1"/>
    <col min="3" max="3" width="2.28125" style="0" customWidth="1"/>
    <col min="4" max="4" width="15.57421875" style="0" bestFit="1" customWidth="1"/>
    <col min="5" max="5" width="14.421875" style="0" customWidth="1"/>
    <col min="6" max="6" width="15.7109375" style="0" customWidth="1"/>
    <col min="7" max="7" width="9.28125" style="0" bestFit="1" customWidth="1"/>
    <col min="8" max="8" width="6.00390625" style="0" bestFit="1" customWidth="1"/>
    <col min="10" max="10" width="15.7109375" style="0" customWidth="1"/>
    <col min="11" max="11" width="14.8515625" style="0" bestFit="1" customWidth="1"/>
    <col min="12" max="12" width="12.28125" style="0" bestFit="1" customWidth="1"/>
  </cols>
  <sheetData>
    <row r="1" ht="13.5" thickBot="1"/>
    <row r="2" spans="2:8" ht="13.5" thickBot="1">
      <c r="B2" s="24" t="s">
        <v>877</v>
      </c>
      <c r="D2" s="24" t="s">
        <v>878</v>
      </c>
      <c r="F2" s="171" t="s">
        <v>879</v>
      </c>
      <c r="G2" s="172"/>
      <c r="H2" s="172"/>
    </row>
    <row r="3" spans="2:10" ht="12.75">
      <c r="B3" s="25" t="s">
        <v>48</v>
      </c>
      <c r="D3" s="25" t="s">
        <v>511</v>
      </c>
      <c r="F3" s="173" t="s">
        <v>974</v>
      </c>
      <c r="G3" s="174"/>
      <c r="H3" s="154">
        <v>1</v>
      </c>
      <c r="J3" s="13"/>
    </row>
    <row r="4" spans="2:8" ht="12.75">
      <c r="B4" s="25" t="s">
        <v>49</v>
      </c>
      <c r="D4" s="25" t="s">
        <v>513</v>
      </c>
      <c r="F4" s="162" t="s">
        <v>975</v>
      </c>
      <c r="G4" s="163"/>
      <c r="H4" s="155">
        <f>SUM(H5:H7)</f>
        <v>0.64</v>
      </c>
    </row>
    <row r="5" spans="2:8" ht="12.75">
      <c r="B5" s="25" t="s">
        <v>53</v>
      </c>
      <c r="D5" s="25" t="s">
        <v>512</v>
      </c>
      <c r="F5" s="162" t="s">
        <v>976</v>
      </c>
      <c r="G5" s="163"/>
      <c r="H5" s="155">
        <v>0.32</v>
      </c>
    </row>
    <row r="6" spans="2:8" ht="12.75">
      <c r="B6" s="25" t="s">
        <v>892</v>
      </c>
      <c r="D6" s="25" t="s">
        <v>514</v>
      </c>
      <c r="F6" s="162" t="s">
        <v>977</v>
      </c>
      <c r="G6" s="163"/>
      <c r="H6" s="155">
        <v>0.17</v>
      </c>
    </row>
    <row r="7" spans="2:8" ht="13.5" thickBot="1">
      <c r="B7" s="25" t="s">
        <v>50</v>
      </c>
      <c r="D7" s="26" t="s">
        <v>54</v>
      </c>
      <c r="F7" s="162" t="s">
        <v>978</v>
      </c>
      <c r="G7" s="163"/>
      <c r="H7" s="155">
        <v>0.15</v>
      </c>
    </row>
    <row r="8" spans="2:8" ht="12.75">
      <c r="B8" s="25" t="s">
        <v>51</v>
      </c>
      <c r="F8" s="162" t="s">
        <v>979</v>
      </c>
      <c r="G8" s="163"/>
      <c r="H8" s="155">
        <v>0.13</v>
      </c>
    </row>
    <row r="9" spans="2:8" ht="12.75">
      <c r="B9" s="25" t="s">
        <v>52</v>
      </c>
      <c r="F9" s="162" t="s">
        <v>980</v>
      </c>
      <c r="G9" s="163"/>
      <c r="H9" s="155">
        <v>0.08</v>
      </c>
    </row>
    <row r="10" spans="2:8" ht="12" customHeight="1">
      <c r="B10" s="25" t="s">
        <v>544</v>
      </c>
      <c r="F10" s="162" t="s">
        <v>667</v>
      </c>
      <c r="G10" s="163"/>
      <c r="H10" s="155">
        <v>0.07</v>
      </c>
    </row>
    <row r="11" spans="2:8" ht="13.5" thickBot="1">
      <c r="B11" s="26" t="s">
        <v>54</v>
      </c>
      <c r="F11" s="162" t="s">
        <v>668</v>
      </c>
      <c r="G11" s="163"/>
      <c r="H11" s="155">
        <v>0.04</v>
      </c>
    </row>
    <row r="12" spans="6:8" ht="13.5" thickBot="1">
      <c r="F12" s="169" t="s">
        <v>708</v>
      </c>
      <c r="G12" s="170"/>
      <c r="H12" s="156">
        <v>0.04</v>
      </c>
    </row>
    <row r="13" ht="13.5" thickBot="1">
      <c r="G13" s="13"/>
    </row>
    <row r="14" spans="2:8" ht="13.5" thickBot="1">
      <c r="B14" s="166" t="s">
        <v>83</v>
      </c>
      <c r="C14" s="167"/>
      <c r="D14" s="167"/>
      <c r="E14" s="167"/>
      <c r="F14" s="167"/>
      <c r="G14" s="167"/>
      <c r="H14" s="168"/>
    </row>
    <row r="15" spans="2:6" ht="12.75">
      <c r="B15" s="164" t="s">
        <v>947</v>
      </c>
      <c r="C15" s="165"/>
      <c r="D15" s="165"/>
      <c r="E15" s="123">
        <v>200</v>
      </c>
      <c r="F15" s="29" t="s">
        <v>77</v>
      </c>
    </row>
    <row r="16" spans="2:8" ht="12.75">
      <c r="B16" s="164" t="s">
        <v>946</v>
      </c>
      <c r="C16" s="165"/>
      <c r="D16" s="165"/>
      <c r="E16" s="99">
        <v>10</v>
      </c>
      <c r="F16" s="98" t="s">
        <v>184</v>
      </c>
      <c r="G16" s="29"/>
      <c r="H16" s="2"/>
    </row>
    <row r="17" spans="2:7" ht="13.5" thickBot="1">
      <c r="B17" s="164" t="s">
        <v>948</v>
      </c>
      <c r="C17" s="165"/>
      <c r="D17" s="165"/>
      <c r="E17" s="100">
        <v>8000</v>
      </c>
      <c r="F17" s="29" t="s">
        <v>949</v>
      </c>
      <c r="G17" s="29"/>
    </row>
    <row r="18" spans="2:7" ht="12.75">
      <c r="B18" s="164" t="s">
        <v>950</v>
      </c>
      <c r="C18" s="165"/>
      <c r="D18" s="165"/>
      <c r="E18" s="37">
        <f>E17/E16</f>
        <v>800</v>
      </c>
      <c r="F18" s="29"/>
      <c r="G18" s="29"/>
    </row>
    <row r="19" spans="2:7" ht="13.5" thickBot="1">
      <c r="B19" s="164" t="s">
        <v>181</v>
      </c>
      <c r="C19" s="165"/>
      <c r="D19" s="165"/>
      <c r="E19" s="38">
        <f>E17/E16/E15</f>
        <v>4</v>
      </c>
      <c r="F19" s="29" t="s">
        <v>1035</v>
      </c>
      <c r="G19" s="29"/>
    </row>
    <row r="20" spans="2:6" ht="13.5" thickBot="1">
      <c r="B20" s="164" t="s">
        <v>180</v>
      </c>
      <c r="C20" s="165"/>
      <c r="D20" s="165"/>
      <c r="E20" s="101">
        <v>100</v>
      </c>
      <c r="F20" s="29" t="s">
        <v>185</v>
      </c>
    </row>
    <row r="21" spans="2:7" ht="12.75">
      <c r="B21" s="164" t="s">
        <v>182</v>
      </c>
      <c r="C21" s="165"/>
      <c r="D21" s="165"/>
      <c r="E21" s="30">
        <f>E19*E20*E16</f>
        <v>4000</v>
      </c>
      <c r="F21" s="29"/>
      <c r="G21" s="29"/>
    </row>
    <row r="22" spans="2:7" ht="12.75">
      <c r="B22" s="164" t="s">
        <v>183</v>
      </c>
      <c r="C22" s="165"/>
      <c r="D22" s="165"/>
      <c r="E22" s="30">
        <f>E21*200</f>
        <v>800000</v>
      </c>
      <c r="F22" s="29"/>
      <c r="G22" s="29"/>
    </row>
    <row r="23" ht="13.5" thickBot="1">
      <c r="B23" s="122"/>
    </row>
    <row r="24" spans="2:5" ht="13.5" thickBot="1">
      <c r="B24" s="122" t="s">
        <v>1001</v>
      </c>
      <c r="E24" s="121">
        <v>0.25</v>
      </c>
    </row>
  </sheetData>
  <mergeCells count="20">
    <mergeCell ref="F11:G11"/>
    <mergeCell ref="F12:G12"/>
    <mergeCell ref="F2:H2"/>
    <mergeCell ref="F7:G7"/>
    <mergeCell ref="F8:G8"/>
    <mergeCell ref="F9:G9"/>
    <mergeCell ref="F10:G10"/>
    <mergeCell ref="F3:G3"/>
    <mergeCell ref="F4:G4"/>
    <mergeCell ref="F5:G5"/>
    <mergeCell ref="F6:G6"/>
    <mergeCell ref="B16:D16"/>
    <mergeCell ref="B21:D21"/>
    <mergeCell ref="B22:D22"/>
    <mergeCell ref="B14:H14"/>
    <mergeCell ref="B15:D15"/>
    <mergeCell ref="B19:D19"/>
    <mergeCell ref="B20:D20"/>
    <mergeCell ref="B17:D17"/>
    <mergeCell ref="B18:D18"/>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S334"/>
  <sheetViews>
    <sheetView zoomScale="90" zoomScaleNormal="90" workbookViewId="0" topLeftCell="A1">
      <pane xSplit="3" ySplit="1" topLeftCell="H2" activePane="bottomRight" state="frozen"/>
      <selection pane="topLeft" activeCell="A1" sqref="A1"/>
      <selection pane="topRight" activeCell="D1" sqref="D1"/>
      <selection pane="bottomLeft" activeCell="A2" sqref="A2"/>
      <selection pane="bottomRight" activeCell="S5" sqref="S5"/>
    </sheetView>
  </sheetViews>
  <sheetFormatPr defaultColWidth="9.140625" defaultRowHeight="12.75"/>
  <cols>
    <col min="1" max="1" width="8.57421875" style="4" bestFit="1" customWidth="1"/>
    <col min="2" max="2" width="22.28125" style="5" bestFit="1" customWidth="1"/>
    <col min="3" max="4" width="25.7109375" style="3" customWidth="1"/>
    <col min="5" max="5" width="80.7109375" style="3" customWidth="1"/>
    <col min="6" max="6" width="4.28125" style="1" hidden="1" customWidth="1"/>
    <col min="7" max="7" width="12.7109375" style="22" hidden="1" customWidth="1"/>
    <col min="8" max="8" width="15.00390625" style="4" bestFit="1" customWidth="1"/>
    <col min="9" max="10" width="15.7109375" style="3" customWidth="1"/>
    <col min="11" max="11" width="12.7109375" style="3" customWidth="1"/>
    <col min="12" max="12" width="15.7109375" style="3" customWidth="1"/>
    <col min="13" max="13" width="15.7109375" style="10" customWidth="1"/>
    <col min="14" max="14" width="11.421875" style="12" customWidth="1"/>
    <col min="15" max="15" width="18.00390625" style="10" customWidth="1"/>
    <col min="16" max="16" width="18.00390625" style="19" customWidth="1"/>
    <col min="17" max="17" width="17.00390625" style="18" customWidth="1"/>
    <col min="18" max="36" width="15.7109375" style="0" customWidth="1"/>
  </cols>
  <sheetData>
    <row r="1" spans="1:17" ht="108.75" thickBot="1">
      <c r="A1" s="6" t="s">
        <v>603</v>
      </c>
      <c r="B1" s="7" t="s">
        <v>602</v>
      </c>
      <c r="C1" s="8" t="s">
        <v>57</v>
      </c>
      <c r="D1" s="8" t="s">
        <v>56</v>
      </c>
      <c r="E1" s="8" t="s">
        <v>55</v>
      </c>
      <c r="F1" s="9" t="s">
        <v>16</v>
      </c>
      <c r="G1" s="133" t="s">
        <v>893</v>
      </c>
      <c r="H1" s="134" t="s">
        <v>14</v>
      </c>
      <c r="I1" s="16" t="s">
        <v>889</v>
      </c>
      <c r="J1" s="16" t="s">
        <v>76</v>
      </c>
      <c r="K1" s="20" t="s">
        <v>973</v>
      </c>
      <c r="L1" s="16" t="s">
        <v>880</v>
      </c>
      <c r="M1" s="16" t="s">
        <v>890</v>
      </c>
      <c r="N1" s="106" t="s">
        <v>888</v>
      </c>
      <c r="O1" s="105" t="s">
        <v>876</v>
      </c>
      <c r="P1" s="107" t="s">
        <v>923</v>
      </c>
      <c r="Q1" s="107" t="s">
        <v>875</v>
      </c>
    </row>
    <row r="2" spans="1:17" ht="135.75" thickTop="1">
      <c r="A2" s="4" t="s">
        <v>17</v>
      </c>
      <c r="B2" s="5" t="s">
        <v>601</v>
      </c>
      <c r="C2" s="3" t="s">
        <v>953</v>
      </c>
      <c r="D2" s="3" t="s">
        <v>954</v>
      </c>
      <c r="E2" s="3" t="s">
        <v>891</v>
      </c>
      <c r="F2" s="1">
        <v>231</v>
      </c>
      <c r="G2" s="135" t="s">
        <v>54</v>
      </c>
      <c r="H2" s="136" t="s">
        <v>513</v>
      </c>
      <c r="I2" s="137">
        <v>1</v>
      </c>
      <c r="J2" s="137">
        <v>0.25</v>
      </c>
      <c r="K2" s="138" t="s">
        <v>975</v>
      </c>
      <c r="L2" s="11">
        <f>VLOOKUP(K2,Assumptions!$F$3:$H$12,3)</f>
        <v>0.64</v>
      </c>
      <c r="M2" s="148">
        <v>1</v>
      </c>
      <c r="N2" s="102">
        <f aca="true" t="shared" si="0" ref="N2:N65">M2*L2*J2*I2</f>
        <v>0.16</v>
      </c>
      <c r="O2" s="103">
        <f>Assumptions!$E$19*N2</f>
        <v>0.64</v>
      </c>
      <c r="P2" s="104">
        <f>Assumptions!$E$16*O2</f>
        <v>6.4</v>
      </c>
      <c r="Q2" s="151">
        <f>Assumptions!$E$20*P2</f>
        <v>640</v>
      </c>
    </row>
    <row r="3" spans="1:19" ht="105">
      <c r="A3" s="4" t="s">
        <v>15</v>
      </c>
      <c r="B3" s="5" t="s">
        <v>194</v>
      </c>
      <c r="C3" s="3" t="s">
        <v>175</v>
      </c>
      <c r="E3" s="3" t="s">
        <v>727</v>
      </c>
      <c r="F3" s="1">
        <v>42</v>
      </c>
      <c r="G3" s="139" t="s">
        <v>54</v>
      </c>
      <c r="H3" s="140" t="s">
        <v>511</v>
      </c>
      <c r="I3" s="141">
        <v>1</v>
      </c>
      <c r="J3" s="141">
        <v>0.15</v>
      </c>
      <c r="K3" s="142" t="s">
        <v>976</v>
      </c>
      <c r="L3" s="14">
        <f>VLOOKUP(K3,Assumptions!$F$3:$H$12,3)</f>
        <v>0.32</v>
      </c>
      <c r="M3" s="149">
        <v>1</v>
      </c>
      <c r="N3" s="12">
        <f t="shared" si="0"/>
        <v>0.048</v>
      </c>
      <c r="O3" s="15">
        <f>Assumptions!$E$19*N3</f>
        <v>0.192</v>
      </c>
      <c r="P3" s="17">
        <f>Assumptions!$E$16*O3</f>
        <v>1.92</v>
      </c>
      <c r="Q3" s="152">
        <f>Assumptions!$E$20*P3</f>
        <v>192</v>
      </c>
      <c r="S3" s="21"/>
    </row>
    <row r="4" spans="1:17" ht="75">
      <c r="A4" s="4" t="s">
        <v>15</v>
      </c>
      <c r="B4" s="5" t="s">
        <v>601</v>
      </c>
      <c r="C4" s="3" t="s">
        <v>451</v>
      </c>
      <c r="E4" s="3" t="s">
        <v>452</v>
      </c>
      <c r="F4" s="1">
        <v>13</v>
      </c>
      <c r="G4" s="139" t="s">
        <v>54</v>
      </c>
      <c r="H4" s="140" t="s">
        <v>511</v>
      </c>
      <c r="I4" s="141">
        <v>1</v>
      </c>
      <c r="J4" s="141">
        <v>0.1</v>
      </c>
      <c r="K4" s="142" t="s">
        <v>975</v>
      </c>
      <c r="L4" s="14">
        <f>VLOOKUP(K4,Assumptions!$F$3:$H$12,3)</f>
        <v>0.64</v>
      </c>
      <c r="M4" s="149">
        <v>0.5</v>
      </c>
      <c r="N4" s="12">
        <f t="shared" si="0"/>
        <v>0.032</v>
      </c>
      <c r="O4" s="15">
        <f>Assumptions!$E$19*N4</f>
        <v>0.128</v>
      </c>
      <c r="P4" s="17">
        <f>Assumptions!$E$16*O4</f>
        <v>1.28</v>
      </c>
      <c r="Q4" s="152">
        <f>Assumptions!$E$20*P4</f>
        <v>128</v>
      </c>
    </row>
    <row r="5" spans="1:17" ht="135">
      <c r="A5" s="4" t="s">
        <v>17</v>
      </c>
      <c r="B5" s="5" t="s">
        <v>194</v>
      </c>
      <c r="C5" s="3" t="s">
        <v>486</v>
      </c>
      <c r="D5" s="3" t="s">
        <v>487</v>
      </c>
      <c r="E5" s="3" t="s">
        <v>488</v>
      </c>
      <c r="F5" s="1">
        <v>207</v>
      </c>
      <c r="G5" s="139" t="s">
        <v>54</v>
      </c>
      <c r="H5" s="140" t="s">
        <v>513</v>
      </c>
      <c r="I5" s="141">
        <v>0.5</v>
      </c>
      <c r="J5" s="141">
        <v>0.2</v>
      </c>
      <c r="K5" s="142" t="s">
        <v>976</v>
      </c>
      <c r="L5" s="14">
        <f>VLOOKUP(K5,Assumptions!$F$3:$H$12,3)</f>
        <v>0.32</v>
      </c>
      <c r="M5" s="149">
        <v>1</v>
      </c>
      <c r="N5" s="12">
        <f t="shared" si="0"/>
        <v>0.032</v>
      </c>
      <c r="O5" s="15">
        <f>Assumptions!$E$19*N5</f>
        <v>0.128</v>
      </c>
      <c r="P5" s="17">
        <f>Assumptions!$E$16*O5</f>
        <v>1.28</v>
      </c>
      <c r="Q5" s="152">
        <f>Assumptions!$E$20*P5</f>
        <v>128</v>
      </c>
    </row>
    <row r="6" spans="1:17" ht="210">
      <c r="A6" s="4" t="s">
        <v>15</v>
      </c>
      <c r="B6" s="5" t="s">
        <v>601</v>
      </c>
      <c r="C6" s="3" t="s">
        <v>751</v>
      </c>
      <c r="E6" s="3" t="s">
        <v>752</v>
      </c>
      <c r="F6" s="1">
        <v>18</v>
      </c>
      <c r="G6" s="139" t="s">
        <v>54</v>
      </c>
      <c r="H6" s="140" t="s">
        <v>511</v>
      </c>
      <c r="I6" s="141">
        <v>1</v>
      </c>
      <c r="J6" s="141">
        <v>0.05</v>
      </c>
      <c r="K6" s="142" t="s">
        <v>975</v>
      </c>
      <c r="L6" s="14">
        <f>VLOOKUP(K6,Assumptions!$F$3:$H$12,3)</f>
        <v>0.64</v>
      </c>
      <c r="M6" s="149">
        <v>0.75</v>
      </c>
      <c r="N6" s="12">
        <f t="shared" si="0"/>
        <v>0.024</v>
      </c>
      <c r="O6" s="15">
        <f>Assumptions!$E$19*N6</f>
        <v>0.096</v>
      </c>
      <c r="P6" s="17">
        <f>Assumptions!$E$16*O6</f>
        <v>0.96</v>
      </c>
      <c r="Q6" s="152">
        <f>Assumptions!$E$20*P6</f>
        <v>96</v>
      </c>
    </row>
    <row r="7" spans="1:17" ht="120">
      <c r="A7" s="4" t="s">
        <v>15</v>
      </c>
      <c r="B7" s="5" t="s">
        <v>601</v>
      </c>
      <c r="C7" s="3" t="s">
        <v>608</v>
      </c>
      <c r="E7" s="3" t="s">
        <v>42</v>
      </c>
      <c r="F7" s="1">
        <v>5</v>
      </c>
      <c r="G7" s="139" t="s">
        <v>54</v>
      </c>
      <c r="H7" s="140" t="s">
        <v>511</v>
      </c>
      <c r="I7" s="141">
        <v>1</v>
      </c>
      <c r="J7" s="141">
        <v>0.02</v>
      </c>
      <c r="K7" s="142" t="s">
        <v>974</v>
      </c>
      <c r="L7" s="14">
        <f>VLOOKUP(K7,Assumptions!$F$3:$H$12,3)</f>
        <v>1</v>
      </c>
      <c r="M7" s="149">
        <v>1</v>
      </c>
      <c r="N7" s="12">
        <f t="shared" si="0"/>
        <v>0.02</v>
      </c>
      <c r="O7" s="15">
        <f>Assumptions!$E$19*N7</f>
        <v>0.08</v>
      </c>
      <c r="P7" s="17">
        <f>Assumptions!$E$16*O7</f>
        <v>0.8</v>
      </c>
      <c r="Q7" s="152">
        <f>Assumptions!$E$20*P7</f>
        <v>80</v>
      </c>
    </row>
    <row r="8" spans="1:17" ht="105">
      <c r="A8" s="4" t="s">
        <v>15</v>
      </c>
      <c r="B8" s="5" t="s">
        <v>194</v>
      </c>
      <c r="C8" s="3" t="s">
        <v>763</v>
      </c>
      <c r="E8" s="3" t="s">
        <v>799</v>
      </c>
      <c r="F8" s="1">
        <v>36</v>
      </c>
      <c r="G8" s="139" t="s">
        <v>54</v>
      </c>
      <c r="H8" s="140" t="s">
        <v>513</v>
      </c>
      <c r="I8" s="141">
        <v>0.5</v>
      </c>
      <c r="J8" s="141">
        <v>0.2</v>
      </c>
      <c r="K8" s="142" t="s">
        <v>977</v>
      </c>
      <c r="L8" s="14">
        <f>VLOOKUP(K8,Assumptions!$F$3:$H$12,3)</f>
        <v>0.17</v>
      </c>
      <c r="M8" s="149">
        <v>1</v>
      </c>
      <c r="N8" s="12">
        <f t="shared" si="0"/>
        <v>0.017</v>
      </c>
      <c r="O8" s="15">
        <f>Assumptions!$E$19*N8</f>
        <v>0.068</v>
      </c>
      <c r="P8" s="17">
        <f>Assumptions!$E$16*O8</f>
        <v>0.68</v>
      </c>
      <c r="Q8" s="152">
        <f>Assumptions!$E$20*P8</f>
        <v>68</v>
      </c>
    </row>
    <row r="9" spans="1:17" ht="60">
      <c r="A9" s="4" t="s">
        <v>15</v>
      </c>
      <c r="B9" s="5" t="s">
        <v>228</v>
      </c>
      <c r="C9" s="3" t="s">
        <v>350</v>
      </c>
      <c r="E9" s="3" t="s">
        <v>351</v>
      </c>
      <c r="F9" s="1">
        <v>86</v>
      </c>
      <c r="G9" s="139" t="s">
        <v>54</v>
      </c>
      <c r="H9" s="140" t="s">
        <v>513</v>
      </c>
      <c r="I9" s="141">
        <v>0.5</v>
      </c>
      <c r="J9" s="141">
        <v>0.1</v>
      </c>
      <c r="K9" s="142" t="s">
        <v>976</v>
      </c>
      <c r="L9" s="14">
        <f>VLOOKUP(K9,Assumptions!$F$3:$H$12,3)</f>
        <v>0.32</v>
      </c>
      <c r="M9" s="149">
        <v>1</v>
      </c>
      <c r="N9" s="12">
        <f t="shared" si="0"/>
        <v>0.016</v>
      </c>
      <c r="O9" s="15">
        <f>Assumptions!$E$19*N9</f>
        <v>0.064</v>
      </c>
      <c r="P9" s="17">
        <f>Assumptions!$E$16*O9</f>
        <v>0.64</v>
      </c>
      <c r="Q9" s="152">
        <f>Assumptions!$E$20*P9</f>
        <v>64</v>
      </c>
    </row>
    <row r="10" spans="1:17" ht="105">
      <c r="A10" s="4" t="s">
        <v>15</v>
      </c>
      <c r="B10" s="5" t="s">
        <v>194</v>
      </c>
      <c r="C10" s="3" t="s">
        <v>195</v>
      </c>
      <c r="E10" s="3" t="s">
        <v>758</v>
      </c>
      <c r="F10" s="1">
        <v>33</v>
      </c>
      <c r="G10" s="139" t="s">
        <v>54</v>
      </c>
      <c r="H10" s="140" t="s">
        <v>513</v>
      </c>
      <c r="I10" s="141">
        <v>1</v>
      </c>
      <c r="J10" s="141">
        <v>0.05</v>
      </c>
      <c r="K10" s="142" t="s">
        <v>976</v>
      </c>
      <c r="L10" s="14">
        <f>VLOOKUP(K10,Assumptions!$F$3:$H$12,3)</f>
        <v>0.32</v>
      </c>
      <c r="M10" s="149">
        <v>1</v>
      </c>
      <c r="N10" s="12">
        <f t="shared" si="0"/>
        <v>0.016</v>
      </c>
      <c r="O10" s="15">
        <f>Assumptions!$E$19*N10</f>
        <v>0.064</v>
      </c>
      <c r="P10" s="17">
        <f>Assumptions!$E$16*O10</f>
        <v>0.64</v>
      </c>
      <c r="Q10" s="152">
        <f>Assumptions!$E$20*P10</f>
        <v>64</v>
      </c>
    </row>
    <row r="11" spans="1:17" ht="210">
      <c r="A11" s="4" t="s">
        <v>15</v>
      </c>
      <c r="B11" s="5" t="s">
        <v>601</v>
      </c>
      <c r="C11" s="3" t="s">
        <v>179</v>
      </c>
      <c r="E11" s="3" t="s">
        <v>108</v>
      </c>
      <c r="F11" s="1">
        <v>26</v>
      </c>
      <c r="G11" s="139" t="s">
        <v>54</v>
      </c>
      <c r="H11" s="140" t="s">
        <v>511</v>
      </c>
      <c r="I11" s="141">
        <v>1</v>
      </c>
      <c r="J11" s="141">
        <v>0.02</v>
      </c>
      <c r="K11" s="142" t="s">
        <v>975</v>
      </c>
      <c r="L11" s="14">
        <f>VLOOKUP(K11,Assumptions!$F$3:$H$12,3)</f>
        <v>0.64</v>
      </c>
      <c r="M11" s="149">
        <v>1</v>
      </c>
      <c r="N11" s="12">
        <f t="shared" si="0"/>
        <v>0.0128</v>
      </c>
      <c r="O11" s="15">
        <f>Assumptions!$E$19*N11</f>
        <v>0.0512</v>
      </c>
      <c r="P11" s="17">
        <f>Assumptions!$E$16*O11</f>
        <v>0.512</v>
      </c>
      <c r="Q11" s="152">
        <f>Assumptions!$E$20*P11</f>
        <v>51.2</v>
      </c>
    </row>
    <row r="12" spans="1:17" ht="225">
      <c r="A12" s="4" t="s">
        <v>15</v>
      </c>
      <c r="B12" s="5" t="s">
        <v>601</v>
      </c>
      <c r="C12" s="3" t="s">
        <v>753</v>
      </c>
      <c r="E12" s="3" t="s">
        <v>987</v>
      </c>
      <c r="F12" s="1">
        <v>19</v>
      </c>
      <c r="G12" s="139" t="s">
        <v>53</v>
      </c>
      <c r="H12" s="140" t="s">
        <v>513</v>
      </c>
      <c r="I12" s="141">
        <v>1</v>
      </c>
      <c r="J12" s="141">
        <v>0.01</v>
      </c>
      <c r="K12" s="142" t="s">
        <v>974</v>
      </c>
      <c r="L12" s="14">
        <f>VLOOKUP(K12,Assumptions!$F$3:$H$12,3)</f>
        <v>1</v>
      </c>
      <c r="M12" s="149">
        <v>1</v>
      </c>
      <c r="N12" s="12">
        <f t="shared" si="0"/>
        <v>0.01</v>
      </c>
      <c r="O12" s="15">
        <f>Assumptions!$E$19*N12</f>
        <v>0.04</v>
      </c>
      <c r="P12" s="17">
        <f>Assumptions!$E$16*O12</f>
        <v>0.4</v>
      </c>
      <c r="Q12" s="152">
        <f>Assumptions!$E$20*P12</f>
        <v>40</v>
      </c>
    </row>
    <row r="13" spans="1:17" ht="105">
      <c r="A13" s="4" t="s">
        <v>15</v>
      </c>
      <c r="B13" s="5" t="s">
        <v>228</v>
      </c>
      <c r="C13" s="3" t="s">
        <v>589</v>
      </c>
      <c r="E13" s="3" t="s">
        <v>590</v>
      </c>
      <c r="F13" s="1">
        <v>94</v>
      </c>
      <c r="G13" s="139" t="s">
        <v>54</v>
      </c>
      <c r="H13" s="140" t="s">
        <v>511</v>
      </c>
      <c r="I13" s="141">
        <v>1</v>
      </c>
      <c r="J13" s="141">
        <v>0.01</v>
      </c>
      <c r="K13" s="142" t="s">
        <v>975</v>
      </c>
      <c r="L13" s="14">
        <f>VLOOKUP(K13,Assumptions!$F$3:$H$12,3)</f>
        <v>0.64</v>
      </c>
      <c r="M13" s="149">
        <v>1</v>
      </c>
      <c r="N13" s="12">
        <f t="shared" si="0"/>
        <v>0.0064</v>
      </c>
      <c r="O13" s="15">
        <f>Assumptions!$E$19*N13</f>
        <v>0.0256</v>
      </c>
      <c r="P13" s="17">
        <f>Assumptions!$E$16*O13</f>
        <v>0.256</v>
      </c>
      <c r="Q13" s="152">
        <f>Assumptions!$E$20*P13</f>
        <v>25.6</v>
      </c>
    </row>
    <row r="14" spans="1:17" ht="135">
      <c r="A14" s="4" t="s">
        <v>15</v>
      </c>
      <c r="B14" s="5" t="s">
        <v>228</v>
      </c>
      <c r="C14" s="3" t="s">
        <v>248</v>
      </c>
      <c r="E14" s="3" t="s">
        <v>249</v>
      </c>
      <c r="F14" s="1">
        <v>89</v>
      </c>
      <c r="G14" s="139" t="s">
        <v>54</v>
      </c>
      <c r="H14" s="140" t="s">
        <v>511</v>
      </c>
      <c r="I14" s="141">
        <v>0.5</v>
      </c>
      <c r="J14" s="141">
        <v>0.75</v>
      </c>
      <c r="K14" s="142" t="s">
        <v>976</v>
      </c>
      <c r="L14" s="14">
        <f>VLOOKUP(K14,Assumptions!$F$3:$H$12,3)</f>
        <v>0.32</v>
      </c>
      <c r="M14" s="149">
        <v>0.05</v>
      </c>
      <c r="N14" s="12">
        <f t="shared" si="0"/>
        <v>0.006</v>
      </c>
      <c r="O14" s="15">
        <f>Assumptions!$E$19*N14</f>
        <v>0.024</v>
      </c>
      <c r="P14" s="17">
        <f>Assumptions!$E$16*O14</f>
        <v>0.24</v>
      </c>
      <c r="Q14" s="152">
        <f>Assumptions!$E$20*P14</f>
        <v>24</v>
      </c>
    </row>
    <row r="15" spans="1:17" ht="120">
      <c r="A15" s="4" t="s">
        <v>15</v>
      </c>
      <c r="B15" s="5" t="s">
        <v>194</v>
      </c>
      <c r="C15" s="3" t="s">
        <v>840</v>
      </c>
      <c r="E15" s="3" t="s">
        <v>869</v>
      </c>
      <c r="F15" s="1">
        <v>68</v>
      </c>
      <c r="G15" s="139" t="s">
        <v>54</v>
      </c>
      <c r="H15" s="140" t="s">
        <v>512</v>
      </c>
      <c r="I15" s="141">
        <v>0.5</v>
      </c>
      <c r="J15" s="141">
        <v>0.05</v>
      </c>
      <c r="K15" s="142" t="s">
        <v>976</v>
      </c>
      <c r="L15" s="14">
        <f>VLOOKUP(K15,Assumptions!$F$3:$H$12,3)</f>
        <v>0.32</v>
      </c>
      <c r="M15" s="149">
        <v>0.75</v>
      </c>
      <c r="N15" s="12">
        <f t="shared" si="0"/>
        <v>0.006</v>
      </c>
      <c r="O15" s="15">
        <f>Assumptions!$E$19*N15</f>
        <v>0.024</v>
      </c>
      <c r="P15" s="17">
        <f>Assumptions!$E$16*O15</f>
        <v>0.24</v>
      </c>
      <c r="Q15" s="152">
        <f>Assumptions!$E$20*P15</f>
        <v>24</v>
      </c>
    </row>
    <row r="16" spans="1:17" ht="45">
      <c r="A16" s="4" t="s">
        <v>15</v>
      </c>
      <c r="B16" s="5" t="s">
        <v>601</v>
      </c>
      <c r="C16" s="3" t="s">
        <v>192</v>
      </c>
      <c r="E16" s="3" t="s">
        <v>193</v>
      </c>
      <c r="F16" s="1">
        <v>1</v>
      </c>
      <c r="G16" s="139" t="s">
        <v>54</v>
      </c>
      <c r="H16" s="140" t="s">
        <v>511</v>
      </c>
      <c r="I16" s="143">
        <v>0.01</v>
      </c>
      <c r="J16" s="141">
        <v>0.5</v>
      </c>
      <c r="K16" s="142" t="s">
        <v>974</v>
      </c>
      <c r="L16" s="14">
        <f>VLOOKUP(K16,Assumptions!$F$3:$H$12,3)</f>
        <v>1</v>
      </c>
      <c r="M16" s="149">
        <v>1</v>
      </c>
      <c r="N16" s="12">
        <f t="shared" si="0"/>
        <v>0.005</v>
      </c>
      <c r="O16" s="15">
        <f>Assumptions!$E$19*N16</f>
        <v>0.02</v>
      </c>
      <c r="P16" s="17">
        <f>Assumptions!$E$16*O16</f>
        <v>0.2</v>
      </c>
      <c r="Q16" s="152">
        <f>Assumptions!$E$20*P16</f>
        <v>20</v>
      </c>
    </row>
    <row r="17" spans="1:17" ht="120">
      <c r="A17" s="4" t="s">
        <v>15</v>
      </c>
      <c r="B17" s="5" t="s">
        <v>601</v>
      </c>
      <c r="C17" s="3" t="s">
        <v>177</v>
      </c>
      <c r="E17" s="3" t="s">
        <v>178</v>
      </c>
      <c r="F17" s="1">
        <v>25</v>
      </c>
      <c r="G17" s="139" t="s">
        <v>54</v>
      </c>
      <c r="H17" s="140" t="s">
        <v>513</v>
      </c>
      <c r="I17" s="141">
        <v>1</v>
      </c>
      <c r="J17" s="141">
        <v>0.01</v>
      </c>
      <c r="K17" s="142" t="s">
        <v>975</v>
      </c>
      <c r="L17" s="14">
        <f>VLOOKUP(K17,Assumptions!$F$3:$H$12,3)</f>
        <v>0.64</v>
      </c>
      <c r="M17" s="149">
        <v>0.5</v>
      </c>
      <c r="N17" s="12">
        <f t="shared" si="0"/>
        <v>0.0032</v>
      </c>
      <c r="O17" s="15">
        <f>Assumptions!$E$19*N17</f>
        <v>0.0128</v>
      </c>
      <c r="P17" s="17">
        <f>Assumptions!$E$16*O17</f>
        <v>0.128</v>
      </c>
      <c r="Q17" s="152">
        <f>Assumptions!$E$20*P17</f>
        <v>12.8</v>
      </c>
    </row>
    <row r="18" spans="1:17" ht="90">
      <c r="A18" s="4" t="s">
        <v>17</v>
      </c>
      <c r="B18" s="5" t="s">
        <v>601</v>
      </c>
      <c r="C18" s="3" t="s">
        <v>239</v>
      </c>
      <c r="D18" s="3" t="s">
        <v>1008</v>
      </c>
      <c r="E18" s="3" t="s">
        <v>1009</v>
      </c>
      <c r="F18" s="1">
        <v>188</v>
      </c>
      <c r="G18" s="139" t="s">
        <v>54</v>
      </c>
      <c r="H18" s="140" t="s">
        <v>513</v>
      </c>
      <c r="I18" s="141">
        <v>1</v>
      </c>
      <c r="J18" s="141">
        <v>0.01</v>
      </c>
      <c r="K18" s="142" t="s">
        <v>974</v>
      </c>
      <c r="L18" s="14">
        <f>VLOOKUP(K18,Assumptions!$F$3:$H$12,3)</f>
        <v>1</v>
      </c>
      <c r="M18" s="149">
        <v>0.25</v>
      </c>
      <c r="N18" s="12">
        <f t="shared" si="0"/>
        <v>0.0025</v>
      </c>
      <c r="O18" s="15">
        <f>Assumptions!$E$19*N18</f>
        <v>0.01</v>
      </c>
      <c r="P18" s="17">
        <f>Assumptions!$E$16*O18</f>
        <v>0.1</v>
      </c>
      <c r="Q18" s="152">
        <f>Assumptions!$E$20*P18</f>
        <v>10</v>
      </c>
    </row>
    <row r="19" spans="1:17" ht="180">
      <c r="A19" s="4" t="s">
        <v>15</v>
      </c>
      <c r="B19" s="5" t="s">
        <v>601</v>
      </c>
      <c r="C19" s="3" t="s">
        <v>988</v>
      </c>
      <c r="E19" s="3" t="s">
        <v>989</v>
      </c>
      <c r="F19" s="1">
        <v>20</v>
      </c>
      <c r="G19" s="139" t="s">
        <v>54</v>
      </c>
      <c r="H19" s="140" t="s">
        <v>513</v>
      </c>
      <c r="I19" s="141">
        <v>1</v>
      </c>
      <c r="J19" s="141">
        <v>0.01</v>
      </c>
      <c r="K19" s="142" t="s">
        <v>975</v>
      </c>
      <c r="L19" s="14">
        <f>VLOOKUP(K19,Assumptions!$F$3:$H$12,3)</f>
        <v>0.64</v>
      </c>
      <c r="M19" s="149">
        <v>0.25</v>
      </c>
      <c r="N19" s="12">
        <f t="shared" si="0"/>
        <v>0.0016</v>
      </c>
      <c r="O19" s="15">
        <f>Assumptions!$E$19*N19</f>
        <v>0.0064</v>
      </c>
      <c r="P19" s="17">
        <f>Assumptions!$E$16*O19</f>
        <v>0.064</v>
      </c>
      <c r="Q19" s="152">
        <f>Assumptions!$E$20*P19</f>
        <v>6.4</v>
      </c>
    </row>
    <row r="20" spans="1:17" ht="120">
      <c r="A20" s="4" t="s">
        <v>17</v>
      </c>
      <c r="B20" s="5" t="s">
        <v>601</v>
      </c>
      <c r="C20" s="3" t="s">
        <v>836</v>
      </c>
      <c r="D20" s="3" t="s">
        <v>837</v>
      </c>
      <c r="E20" s="3" t="s">
        <v>353</v>
      </c>
      <c r="F20" s="1">
        <v>210</v>
      </c>
      <c r="G20" s="139" t="s">
        <v>54</v>
      </c>
      <c r="H20" s="140" t="s">
        <v>513</v>
      </c>
      <c r="I20" s="141">
        <v>0.1</v>
      </c>
      <c r="J20" s="141">
        <v>0.02</v>
      </c>
      <c r="K20" s="142" t="s">
        <v>976</v>
      </c>
      <c r="L20" s="14">
        <f>VLOOKUP(K20,Assumptions!$F$3:$H$12,3)</f>
        <v>0.32</v>
      </c>
      <c r="M20" s="149">
        <v>0.8</v>
      </c>
      <c r="N20" s="12">
        <f t="shared" si="0"/>
        <v>0.0005120000000000001</v>
      </c>
      <c r="O20" s="15">
        <f>Assumptions!$E$19*N20</f>
        <v>0.0020480000000000003</v>
      </c>
      <c r="P20" s="17">
        <f>Assumptions!$E$16*O20</f>
        <v>0.020480000000000005</v>
      </c>
      <c r="Q20" s="152">
        <f>Assumptions!$E$20*P20</f>
        <v>2.0480000000000005</v>
      </c>
    </row>
    <row r="21" spans="1:17" ht="180">
      <c r="A21" s="4" t="s">
        <v>15</v>
      </c>
      <c r="B21" s="5" t="s">
        <v>228</v>
      </c>
      <c r="C21" s="3" t="s">
        <v>585</v>
      </c>
      <c r="E21" s="3" t="s">
        <v>515</v>
      </c>
      <c r="F21" s="1">
        <v>91</v>
      </c>
      <c r="G21" s="139" t="s">
        <v>54</v>
      </c>
      <c r="H21" s="140" t="s">
        <v>513</v>
      </c>
      <c r="I21" s="141">
        <v>0.25</v>
      </c>
      <c r="J21" s="141">
        <v>0.05</v>
      </c>
      <c r="K21" s="142" t="s">
        <v>977</v>
      </c>
      <c r="L21" s="14">
        <f>VLOOKUP(K21,Assumptions!$F$3:$H$12,3)</f>
        <v>0.17</v>
      </c>
      <c r="M21" s="149">
        <v>0.2</v>
      </c>
      <c r="N21" s="12">
        <f t="shared" si="0"/>
        <v>0.00042500000000000003</v>
      </c>
      <c r="O21" s="15">
        <f>Assumptions!$E$19*N21</f>
        <v>0.0017000000000000001</v>
      </c>
      <c r="P21" s="17">
        <f>Assumptions!$E$16*O21</f>
        <v>0.017</v>
      </c>
      <c r="Q21" s="152">
        <f>Assumptions!$E$20*P21</f>
        <v>1.7000000000000002</v>
      </c>
    </row>
    <row r="22" spans="1:17" ht="120" hidden="1">
      <c r="A22" s="4" t="s">
        <v>15</v>
      </c>
      <c r="B22" s="5" t="s">
        <v>228</v>
      </c>
      <c r="C22" s="3" t="s">
        <v>587</v>
      </c>
      <c r="E22" s="3" t="s">
        <v>588</v>
      </c>
      <c r="F22" s="1">
        <v>93</v>
      </c>
      <c r="G22" s="139" t="s">
        <v>54</v>
      </c>
      <c r="H22" s="140" t="s">
        <v>511</v>
      </c>
      <c r="I22" s="141">
        <v>0</v>
      </c>
      <c r="J22" s="141">
        <v>0.35</v>
      </c>
      <c r="K22" s="142" t="s">
        <v>977</v>
      </c>
      <c r="L22" s="14">
        <f>VLOOKUP(K22,Assumptions!$F$3:$H$12,3)</f>
        <v>0.17</v>
      </c>
      <c r="M22" s="149">
        <v>0.75</v>
      </c>
      <c r="N22" s="12">
        <f t="shared" si="0"/>
        <v>0</v>
      </c>
      <c r="O22" s="15">
        <f>Assumptions!$E$19*N22</f>
        <v>0</v>
      </c>
      <c r="P22" s="17">
        <f>Assumptions!$E$16*O22</f>
        <v>0</v>
      </c>
      <c r="Q22" s="152">
        <f>Assumptions!$E$20*P22</f>
        <v>0</v>
      </c>
    </row>
    <row r="23" spans="1:17" ht="165" hidden="1">
      <c r="A23" s="4" t="s">
        <v>15</v>
      </c>
      <c r="B23" s="5" t="s">
        <v>228</v>
      </c>
      <c r="C23" s="3" t="s">
        <v>352</v>
      </c>
      <c r="E23" s="3" t="s">
        <v>245</v>
      </c>
      <c r="F23" s="1">
        <v>87</v>
      </c>
      <c r="G23" s="139" t="s">
        <v>54</v>
      </c>
      <c r="H23" s="140" t="s">
        <v>511</v>
      </c>
      <c r="I23" s="141">
        <v>0</v>
      </c>
      <c r="J23" s="141">
        <v>0.2</v>
      </c>
      <c r="K23" s="142" t="s">
        <v>976</v>
      </c>
      <c r="L23" s="14">
        <f>VLOOKUP(K23,Assumptions!$F$3:$H$12,3)</f>
        <v>0.32</v>
      </c>
      <c r="M23" s="149">
        <v>0.2</v>
      </c>
      <c r="N23" s="12">
        <f t="shared" si="0"/>
        <v>0</v>
      </c>
      <c r="O23" s="15">
        <f>Assumptions!$E$19*N23</f>
        <v>0</v>
      </c>
      <c r="P23" s="17">
        <f>Assumptions!$E$16*O23</f>
        <v>0</v>
      </c>
      <c r="Q23" s="152">
        <f>Assumptions!$E$20*P23</f>
        <v>0</v>
      </c>
    </row>
    <row r="24" spans="1:17" ht="150" hidden="1">
      <c r="A24" s="4" t="s">
        <v>15</v>
      </c>
      <c r="B24" s="5" t="s">
        <v>228</v>
      </c>
      <c r="C24" s="3" t="s">
        <v>348</v>
      </c>
      <c r="E24" s="3" t="s">
        <v>349</v>
      </c>
      <c r="F24" s="1">
        <v>85</v>
      </c>
      <c r="G24" s="139" t="s">
        <v>54</v>
      </c>
      <c r="H24" s="140" t="s">
        <v>511</v>
      </c>
      <c r="I24" s="141">
        <v>0</v>
      </c>
      <c r="J24" s="141">
        <v>0.15</v>
      </c>
      <c r="K24" s="142" t="s">
        <v>977</v>
      </c>
      <c r="L24" s="14">
        <f>VLOOKUP(K24,Assumptions!$F$3:$H$12,3)</f>
        <v>0.17</v>
      </c>
      <c r="M24" s="149">
        <v>0.75</v>
      </c>
      <c r="N24" s="12">
        <f t="shared" si="0"/>
        <v>0</v>
      </c>
      <c r="O24" s="15">
        <f>Assumptions!$E$19*N24</f>
        <v>0</v>
      </c>
      <c r="P24" s="17">
        <f>Assumptions!$E$16*O24</f>
        <v>0</v>
      </c>
      <c r="Q24" s="152">
        <f>Assumptions!$E$20*P24</f>
        <v>0</v>
      </c>
    </row>
    <row r="25" spans="1:17" ht="75" hidden="1">
      <c r="A25" s="4" t="s">
        <v>15</v>
      </c>
      <c r="B25" s="5" t="s">
        <v>228</v>
      </c>
      <c r="C25" s="3" t="s">
        <v>516</v>
      </c>
      <c r="E25" s="3" t="s">
        <v>586</v>
      </c>
      <c r="F25" s="1">
        <v>92</v>
      </c>
      <c r="G25" s="139" t="s">
        <v>54</v>
      </c>
      <c r="H25" s="140" t="s">
        <v>511</v>
      </c>
      <c r="I25" s="141">
        <v>0</v>
      </c>
      <c r="J25" s="141">
        <v>0.15</v>
      </c>
      <c r="K25" s="142" t="s">
        <v>977</v>
      </c>
      <c r="L25" s="14">
        <f>VLOOKUP(K25,Assumptions!$F$3:$H$12,3)</f>
        <v>0.17</v>
      </c>
      <c r="M25" s="149">
        <v>1</v>
      </c>
      <c r="N25" s="12">
        <f t="shared" si="0"/>
        <v>0</v>
      </c>
      <c r="O25" s="15">
        <f>Assumptions!$E$19*N25</f>
        <v>0</v>
      </c>
      <c r="P25" s="17">
        <f>Assumptions!$E$16*O25</f>
        <v>0</v>
      </c>
      <c r="Q25" s="152">
        <f>Assumptions!$E$20*P25</f>
        <v>0</v>
      </c>
    </row>
    <row r="26" spans="1:17" ht="135" hidden="1">
      <c r="A26" s="4" t="s">
        <v>15</v>
      </c>
      <c r="B26" s="5" t="s">
        <v>228</v>
      </c>
      <c r="C26" s="3" t="s">
        <v>1</v>
      </c>
      <c r="E26" s="3" t="s">
        <v>347</v>
      </c>
      <c r="F26" s="1">
        <v>84</v>
      </c>
      <c r="G26" s="139" t="s">
        <v>54</v>
      </c>
      <c r="H26" s="140" t="s">
        <v>514</v>
      </c>
      <c r="I26" s="141">
        <v>0</v>
      </c>
      <c r="J26" s="141">
        <v>0.05</v>
      </c>
      <c r="K26" s="142" t="s">
        <v>977</v>
      </c>
      <c r="L26" s="14">
        <f>VLOOKUP(K26,Assumptions!$F$3:$H$12,3)</f>
        <v>0.17</v>
      </c>
      <c r="M26" s="149">
        <v>1</v>
      </c>
      <c r="N26" s="12">
        <f t="shared" si="0"/>
        <v>0</v>
      </c>
      <c r="O26" s="15">
        <f>Assumptions!$E$19*N26</f>
        <v>0</v>
      </c>
      <c r="P26" s="17">
        <f>Assumptions!$E$16*O26</f>
        <v>0</v>
      </c>
      <c r="Q26" s="152">
        <f>Assumptions!$E$20*P26</f>
        <v>0</v>
      </c>
    </row>
    <row r="27" spans="1:17" ht="180" hidden="1">
      <c r="A27" s="4" t="s">
        <v>15</v>
      </c>
      <c r="B27" s="5" t="s">
        <v>228</v>
      </c>
      <c r="C27" s="3" t="s">
        <v>250</v>
      </c>
      <c r="E27" s="3" t="s">
        <v>584</v>
      </c>
      <c r="F27" s="1">
        <v>90</v>
      </c>
      <c r="G27" s="139" t="s">
        <v>54</v>
      </c>
      <c r="H27" s="140" t="s">
        <v>513</v>
      </c>
      <c r="I27" s="141">
        <v>0</v>
      </c>
      <c r="J27" s="141">
        <v>0.1</v>
      </c>
      <c r="K27" s="142" t="s">
        <v>979</v>
      </c>
      <c r="L27" s="14">
        <f>VLOOKUP(K27,Assumptions!$F$3:$H$12,3)</f>
        <v>0.13</v>
      </c>
      <c r="M27" s="149">
        <v>0.5</v>
      </c>
      <c r="N27" s="12">
        <f t="shared" si="0"/>
        <v>0</v>
      </c>
      <c r="O27" s="15">
        <f>Assumptions!$E$19*N27</f>
        <v>0</v>
      </c>
      <c r="P27" s="17">
        <f>Assumptions!$E$16*O27</f>
        <v>0</v>
      </c>
      <c r="Q27" s="152">
        <f>Assumptions!$E$20*P27</f>
        <v>0</v>
      </c>
    </row>
    <row r="28" spans="1:17" ht="135" hidden="1">
      <c r="A28" s="4" t="s">
        <v>15</v>
      </c>
      <c r="B28" s="5" t="s">
        <v>228</v>
      </c>
      <c r="C28" s="3" t="s">
        <v>229</v>
      </c>
      <c r="E28" s="3" t="s">
        <v>0</v>
      </c>
      <c r="F28" s="1">
        <v>83</v>
      </c>
      <c r="G28" s="139" t="s">
        <v>54</v>
      </c>
      <c r="H28" s="140" t="s">
        <v>514</v>
      </c>
      <c r="I28" s="141">
        <v>0</v>
      </c>
      <c r="J28" s="141">
        <v>0.05</v>
      </c>
      <c r="K28" s="142" t="s">
        <v>977</v>
      </c>
      <c r="L28" s="14">
        <f>VLOOKUP(K28,Assumptions!$F$3:$H$12,3)</f>
        <v>0.17</v>
      </c>
      <c r="M28" s="149">
        <v>0.25</v>
      </c>
      <c r="N28" s="12">
        <f t="shared" si="0"/>
        <v>0</v>
      </c>
      <c r="O28" s="15">
        <f>Assumptions!$E$19*N28</f>
        <v>0</v>
      </c>
      <c r="P28" s="17">
        <f>Assumptions!$E$16*O28</f>
        <v>0</v>
      </c>
      <c r="Q28" s="152">
        <f>Assumptions!$E$20*P28</f>
        <v>0</v>
      </c>
    </row>
    <row r="29" spans="1:17" ht="47.25" hidden="1">
      <c r="A29" s="4" t="s">
        <v>15</v>
      </c>
      <c r="B29" s="5" t="s">
        <v>228</v>
      </c>
      <c r="C29" s="3" t="s">
        <v>246</v>
      </c>
      <c r="E29" s="3" t="s">
        <v>247</v>
      </c>
      <c r="F29" s="1">
        <v>88</v>
      </c>
      <c r="G29" s="139" t="s">
        <v>54</v>
      </c>
      <c r="H29" s="140" t="s">
        <v>513</v>
      </c>
      <c r="I29" s="141">
        <v>0</v>
      </c>
      <c r="J29" s="141">
        <v>0.05</v>
      </c>
      <c r="K29" s="142" t="s">
        <v>977</v>
      </c>
      <c r="L29" s="14">
        <f>VLOOKUP(K29,Assumptions!$F$3:$H$12,3)</f>
        <v>0.17</v>
      </c>
      <c r="M29" s="149">
        <v>0.1</v>
      </c>
      <c r="N29" s="12">
        <f t="shared" si="0"/>
        <v>0</v>
      </c>
      <c r="O29" s="15">
        <f>Assumptions!$E$19*N29</f>
        <v>0</v>
      </c>
      <c r="P29" s="17">
        <f>Assumptions!$E$16*O29</f>
        <v>0</v>
      </c>
      <c r="Q29" s="152">
        <f>Assumptions!$E$20*P29</f>
        <v>0</v>
      </c>
    </row>
    <row r="30" spans="1:17" ht="165" hidden="1">
      <c r="A30" s="4" t="s">
        <v>17</v>
      </c>
      <c r="B30" s="5" t="s">
        <v>228</v>
      </c>
      <c r="C30" s="3" t="s">
        <v>413</v>
      </c>
      <c r="D30" s="3" t="s">
        <v>700</v>
      </c>
      <c r="E30" s="3" t="s">
        <v>701</v>
      </c>
      <c r="F30" s="1">
        <v>235</v>
      </c>
      <c r="G30" s="139" t="s">
        <v>54</v>
      </c>
      <c r="H30" s="140" t="s">
        <v>511</v>
      </c>
      <c r="I30" s="141">
        <v>0</v>
      </c>
      <c r="J30" s="141">
        <v>0.05</v>
      </c>
      <c r="K30" s="142" t="s">
        <v>975</v>
      </c>
      <c r="L30" s="14">
        <f>VLOOKUP(K30,Assumptions!$F$3:$H$12,3)</f>
        <v>0.64</v>
      </c>
      <c r="M30" s="149">
        <v>0.5</v>
      </c>
      <c r="N30" s="12">
        <f t="shared" si="0"/>
        <v>0</v>
      </c>
      <c r="O30" s="15">
        <f>Assumptions!$E$19*N30</f>
        <v>0</v>
      </c>
      <c r="P30" s="17">
        <f>Assumptions!$E$16*O30</f>
        <v>0</v>
      </c>
      <c r="Q30" s="152">
        <f>Assumptions!$E$20*P30</f>
        <v>0</v>
      </c>
    </row>
    <row r="31" spans="1:17" ht="105" hidden="1">
      <c r="A31" s="4" t="s">
        <v>17</v>
      </c>
      <c r="B31" s="5" t="s">
        <v>228</v>
      </c>
      <c r="C31" s="3" t="s">
        <v>483</v>
      </c>
      <c r="D31" s="3" t="s">
        <v>484</v>
      </c>
      <c r="E31" s="3" t="s">
        <v>485</v>
      </c>
      <c r="F31" s="1">
        <v>206</v>
      </c>
      <c r="G31" s="139" t="s">
        <v>54</v>
      </c>
      <c r="H31" s="140" t="s">
        <v>511</v>
      </c>
      <c r="I31" s="141">
        <v>0</v>
      </c>
      <c r="J31" s="141">
        <v>0.1</v>
      </c>
      <c r="K31" s="142" t="s">
        <v>975</v>
      </c>
      <c r="L31" s="14">
        <f>VLOOKUP(K31,Assumptions!$F$3:$H$12,3)</f>
        <v>0.64</v>
      </c>
      <c r="M31" s="149">
        <v>0.3</v>
      </c>
      <c r="N31" s="12">
        <f t="shared" si="0"/>
        <v>0</v>
      </c>
      <c r="O31" s="15">
        <f>Assumptions!$E$19*N31</f>
        <v>0</v>
      </c>
      <c r="P31" s="17">
        <f>Assumptions!$E$16*O31</f>
        <v>0</v>
      </c>
      <c r="Q31" s="152">
        <f>Assumptions!$E$20*P31</f>
        <v>0</v>
      </c>
    </row>
    <row r="32" spans="1:17" ht="150" hidden="1">
      <c r="A32" s="4" t="s">
        <v>17</v>
      </c>
      <c r="B32" s="5" t="s">
        <v>228</v>
      </c>
      <c r="C32" s="3" t="s">
        <v>1013</v>
      </c>
      <c r="D32" s="3" t="s">
        <v>460</v>
      </c>
      <c r="E32" s="3" t="s">
        <v>461</v>
      </c>
      <c r="F32" s="1">
        <v>190</v>
      </c>
      <c r="G32" s="139" t="s">
        <v>54</v>
      </c>
      <c r="H32" s="140" t="s">
        <v>511</v>
      </c>
      <c r="I32" s="141">
        <v>0</v>
      </c>
      <c r="J32" s="141">
        <v>0.2</v>
      </c>
      <c r="K32" s="142" t="s">
        <v>976</v>
      </c>
      <c r="L32" s="14">
        <f>VLOOKUP(K32,Assumptions!$F$3:$H$12,3)</f>
        <v>0.32</v>
      </c>
      <c r="M32" s="149">
        <v>0.2</v>
      </c>
      <c r="N32" s="12">
        <f t="shared" si="0"/>
        <v>0</v>
      </c>
      <c r="O32" s="15">
        <f>Assumptions!$E$19*N32</f>
        <v>0</v>
      </c>
      <c r="P32" s="17">
        <f>Assumptions!$E$16*O32</f>
        <v>0</v>
      </c>
      <c r="Q32" s="152">
        <f>Assumptions!$E$20*P32</f>
        <v>0</v>
      </c>
    </row>
    <row r="33" spans="1:17" ht="105" hidden="1">
      <c r="A33" s="4" t="s">
        <v>17</v>
      </c>
      <c r="B33" s="5" t="s">
        <v>228</v>
      </c>
      <c r="C33" s="3" t="s">
        <v>489</v>
      </c>
      <c r="D33" s="3" t="s">
        <v>490</v>
      </c>
      <c r="E33" s="3" t="s">
        <v>832</v>
      </c>
      <c r="F33" s="1">
        <v>208</v>
      </c>
      <c r="G33" s="139" t="s">
        <v>54</v>
      </c>
      <c r="H33" s="140" t="s">
        <v>513</v>
      </c>
      <c r="I33" s="141">
        <v>0</v>
      </c>
      <c r="J33" s="141">
        <v>0.5</v>
      </c>
      <c r="K33" s="142" t="s">
        <v>977</v>
      </c>
      <c r="L33" s="14">
        <f>VLOOKUP(K33,Assumptions!$F$3:$H$12,3)</f>
        <v>0.17</v>
      </c>
      <c r="M33" s="149">
        <v>0.5</v>
      </c>
      <c r="N33" s="12">
        <f t="shared" si="0"/>
        <v>0</v>
      </c>
      <c r="O33" s="15">
        <f>Assumptions!$E$19*N33</f>
        <v>0</v>
      </c>
      <c r="P33" s="17">
        <f>Assumptions!$E$16*O33</f>
        <v>0</v>
      </c>
      <c r="Q33" s="152">
        <f>Assumptions!$E$20*P33</f>
        <v>0</v>
      </c>
    </row>
    <row r="34" spans="1:17" ht="150" hidden="1">
      <c r="A34" s="4" t="s">
        <v>17</v>
      </c>
      <c r="B34" s="5" t="s">
        <v>228</v>
      </c>
      <c r="C34" s="3" t="s">
        <v>288</v>
      </c>
      <c r="D34" s="3" t="s">
        <v>289</v>
      </c>
      <c r="E34" s="3" t="s">
        <v>290</v>
      </c>
      <c r="F34" s="1">
        <v>216</v>
      </c>
      <c r="G34" s="139" t="s">
        <v>54</v>
      </c>
      <c r="H34" s="140" t="s">
        <v>513</v>
      </c>
      <c r="I34" s="141">
        <v>0</v>
      </c>
      <c r="J34" s="141">
        <v>0.02</v>
      </c>
      <c r="K34" s="142" t="s">
        <v>975</v>
      </c>
      <c r="L34" s="14">
        <f>VLOOKUP(K34,Assumptions!$F$3:$H$12,3)</f>
        <v>0.64</v>
      </c>
      <c r="M34" s="149">
        <v>0.2</v>
      </c>
      <c r="N34" s="12">
        <f t="shared" si="0"/>
        <v>0</v>
      </c>
      <c r="O34" s="15">
        <f>Assumptions!$E$19*N34</f>
        <v>0</v>
      </c>
      <c r="P34" s="17">
        <f>Assumptions!$E$16*O34</f>
        <v>0</v>
      </c>
      <c r="Q34" s="152">
        <f>Assumptions!$E$20*P34</f>
        <v>0</v>
      </c>
    </row>
    <row r="35" spans="1:17" ht="105" hidden="1">
      <c r="A35" s="4" t="s">
        <v>17</v>
      </c>
      <c r="B35" s="5" t="s">
        <v>228</v>
      </c>
      <c r="C35" s="3" t="s">
        <v>673</v>
      </c>
      <c r="D35" s="3" t="s">
        <v>674</v>
      </c>
      <c r="E35" s="3" t="s">
        <v>313</v>
      </c>
      <c r="F35" s="1">
        <v>245</v>
      </c>
      <c r="G35" s="139" t="s">
        <v>54</v>
      </c>
      <c r="H35" s="140" t="s">
        <v>513</v>
      </c>
      <c r="I35" s="141">
        <v>0</v>
      </c>
      <c r="J35" s="141">
        <v>0.05</v>
      </c>
      <c r="K35" s="142" t="s">
        <v>977</v>
      </c>
      <c r="L35" s="14">
        <f>VLOOKUP(K35,Assumptions!$F$3:$H$12,3)</f>
        <v>0.17</v>
      </c>
      <c r="M35" s="149">
        <v>0.2</v>
      </c>
      <c r="N35" s="12">
        <f t="shared" si="0"/>
        <v>0</v>
      </c>
      <c r="O35" s="15">
        <f>Assumptions!$E$19*N35</f>
        <v>0</v>
      </c>
      <c r="P35" s="17">
        <f>Assumptions!$E$16*O35</f>
        <v>0</v>
      </c>
      <c r="Q35" s="152">
        <f>Assumptions!$E$20*P35</f>
        <v>0</v>
      </c>
    </row>
    <row r="36" spans="1:17" ht="165" hidden="1">
      <c r="A36" s="4" t="s">
        <v>17</v>
      </c>
      <c r="B36" s="5" t="s">
        <v>228</v>
      </c>
      <c r="C36" s="3" t="s">
        <v>152</v>
      </c>
      <c r="D36" s="3" t="s">
        <v>153</v>
      </c>
      <c r="E36" s="3" t="s">
        <v>72</v>
      </c>
      <c r="F36" s="1">
        <v>199</v>
      </c>
      <c r="G36" s="139" t="s">
        <v>54</v>
      </c>
      <c r="H36" s="140" t="s">
        <v>513</v>
      </c>
      <c r="I36" s="141">
        <v>0</v>
      </c>
      <c r="J36" s="141">
        <v>0.1</v>
      </c>
      <c r="K36" s="142" t="s">
        <v>977</v>
      </c>
      <c r="L36" s="14">
        <f>VLOOKUP(K36,Assumptions!$F$3:$H$12,3)</f>
        <v>0.17</v>
      </c>
      <c r="M36" s="149">
        <v>0.1</v>
      </c>
      <c r="N36" s="12">
        <f t="shared" si="0"/>
        <v>0</v>
      </c>
      <c r="O36" s="15">
        <f>Assumptions!$E$19*N36</f>
        <v>0</v>
      </c>
      <c r="P36" s="17">
        <f>Assumptions!$E$16*O36</f>
        <v>0</v>
      </c>
      <c r="Q36" s="152">
        <f>Assumptions!$E$20*P36</f>
        <v>0</v>
      </c>
    </row>
    <row r="37" spans="1:17" ht="105" hidden="1">
      <c r="A37" s="4" t="s">
        <v>15</v>
      </c>
      <c r="B37" s="5" t="s">
        <v>783</v>
      </c>
      <c r="C37" s="3" t="s">
        <v>327</v>
      </c>
      <c r="E37" s="3" t="s">
        <v>328</v>
      </c>
      <c r="F37" s="1">
        <v>109</v>
      </c>
      <c r="G37" s="139" t="s">
        <v>54</v>
      </c>
      <c r="H37" s="140" t="s">
        <v>513</v>
      </c>
      <c r="I37" s="141">
        <v>0</v>
      </c>
      <c r="J37" s="141">
        <v>0.2</v>
      </c>
      <c r="K37" s="142" t="s">
        <v>980</v>
      </c>
      <c r="L37" s="14">
        <f>VLOOKUP(K37,Assumptions!$F$3:$H$12,3)</f>
        <v>0.08</v>
      </c>
      <c r="M37" s="149">
        <v>0.75</v>
      </c>
      <c r="N37" s="12">
        <f t="shared" si="0"/>
        <v>0</v>
      </c>
      <c r="O37" s="15">
        <f>Assumptions!$E$19*N37</f>
        <v>0</v>
      </c>
      <c r="P37" s="17">
        <f>Assumptions!$E$16*O37</f>
        <v>0</v>
      </c>
      <c r="Q37" s="152">
        <f>Assumptions!$E$20*P37</f>
        <v>0</v>
      </c>
    </row>
    <row r="38" spans="1:17" ht="105" hidden="1">
      <c r="A38" s="4" t="s">
        <v>15</v>
      </c>
      <c r="B38" s="5" t="s">
        <v>783</v>
      </c>
      <c r="C38" s="3" t="s">
        <v>324</v>
      </c>
      <c r="E38" s="3" t="s">
        <v>867</v>
      </c>
      <c r="F38" s="1">
        <v>107</v>
      </c>
      <c r="G38" s="139" t="s">
        <v>54</v>
      </c>
      <c r="H38" s="140" t="s">
        <v>513</v>
      </c>
      <c r="I38" s="141">
        <v>0</v>
      </c>
      <c r="J38" s="141">
        <v>0.1</v>
      </c>
      <c r="K38" s="142" t="s">
        <v>980</v>
      </c>
      <c r="L38" s="14">
        <f>VLOOKUP(K38,Assumptions!$F$3:$H$12,3)</f>
        <v>0.08</v>
      </c>
      <c r="M38" s="149">
        <v>0.5</v>
      </c>
      <c r="N38" s="12">
        <f t="shared" si="0"/>
        <v>0</v>
      </c>
      <c r="O38" s="15">
        <f>Assumptions!$E$19*N38</f>
        <v>0</v>
      </c>
      <c r="P38" s="17">
        <f>Assumptions!$E$16*O38</f>
        <v>0</v>
      </c>
      <c r="Q38" s="152">
        <f>Assumptions!$E$20*P38</f>
        <v>0</v>
      </c>
    </row>
    <row r="39" spans="1:17" ht="75" hidden="1">
      <c r="A39" s="4" t="s">
        <v>15</v>
      </c>
      <c r="B39" s="5" t="s">
        <v>783</v>
      </c>
      <c r="C39" s="3" t="s">
        <v>329</v>
      </c>
      <c r="E39" s="3" t="s">
        <v>330</v>
      </c>
      <c r="F39" s="1">
        <v>110</v>
      </c>
      <c r="G39" s="139" t="s">
        <v>54</v>
      </c>
      <c r="H39" s="140" t="s">
        <v>512</v>
      </c>
      <c r="I39" s="141">
        <v>0</v>
      </c>
      <c r="J39" s="141">
        <v>0.1</v>
      </c>
      <c r="K39" s="142" t="s">
        <v>980</v>
      </c>
      <c r="L39" s="14">
        <f>VLOOKUP(K39,Assumptions!$F$3:$H$12,3)</f>
        <v>0.08</v>
      </c>
      <c r="M39" s="149">
        <v>0.5</v>
      </c>
      <c r="N39" s="12">
        <f t="shared" si="0"/>
        <v>0</v>
      </c>
      <c r="O39" s="15">
        <f>Assumptions!$E$19*N39</f>
        <v>0</v>
      </c>
      <c r="P39" s="17">
        <f>Assumptions!$E$16*O39</f>
        <v>0</v>
      </c>
      <c r="Q39" s="152">
        <f>Assumptions!$E$20*P39</f>
        <v>0</v>
      </c>
    </row>
    <row r="40" spans="1:17" ht="90" hidden="1">
      <c r="A40" s="4" t="s">
        <v>15</v>
      </c>
      <c r="B40" s="5" t="s">
        <v>783</v>
      </c>
      <c r="C40" s="3" t="s">
        <v>868</v>
      </c>
      <c r="E40" s="3" t="s">
        <v>326</v>
      </c>
      <c r="F40" s="1">
        <v>108</v>
      </c>
      <c r="G40" s="139" t="s">
        <v>54</v>
      </c>
      <c r="H40" s="140" t="s">
        <v>513</v>
      </c>
      <c r="I40" s="141">
        <v>0</v>
      </c>
      <c r="J40" s="141">
        <v>0.15</v>
      </c>
      <c r="K40" s="142" t="s">
        <v>980</v>
      </c>
      <c r="L40" s="14">
        <f>VLOOKUP(K40,Assumptions!$F$3:$H$12,3)</f>
        <v>0.08</v>
      </c>
      <c r="M40" s="149">
        <v>0</v>
      </c>
      <c r="N40" s="12">
        <f t="shared" si="0"/>
        <v>0</v>
      </c>
      <c r="O40" s="15">
        <f>Assumptions!$E$19*N40</f>
        <v>0</v>
      </c>
      <c r="P40" s="17">
        <f>Assumptions!$E$16*O40</f>
        <v>0</v>
      </c>
      <c r="Q40" s="152">
        <f>Assumptions!$E$20*P40</f>
        <v>0</v>
      </c>
    </row>
    <row r="41" spans="1:17" ht="180" hidden="1">
      <c r="A41" s="4" t="s">
        <v>17</v>
      </c>
      <c r="B41" s="5" t="s">
        <v>783</v>
      </c>
      <c r="C41" s="3" t="s">
        <v>106</v>
      </c>
      <c r="D41" s="3" t="s">
        <v>107</v>
      </c>
      <c r="E41" s="3" t="s">
        <v>44</v>
      </c>
      <c r="F41" s="1">
        <v>253</v>
      </c>
      <c r="G41" s="139" t="s">
        <v>54</v>
      </c>
      <c r="H41" s="140" t="s">
        <v>513</v>
      </c>
      <c r="I41" s="141">
        <v>0</v>
      </c>
      <c r="J41" s="141">
        <v>0.25</v>
      </c>
      <c r="K41" s="142" t="s">
        <v>980</v>
      </c>
      <c r="L41" s="14">
        <f>VLOOKUP(K41,Assumptions!$F$3:$H$12,3)</f>
        <v>0.08</v>
      </c>
      <c r="M41" s="149">
        <v>0.05</v>
      </c>
      <c r="N41" s="12">
        <f t="shared" si="0"/>
        <v>0</v>
      </c>
      <c r="O41" s="15">
        <f>Assumptions!$E$19*N41</f>
        <v>0</v>
      </c>
      <c r="P41" s="17">
        <f>Assumptions!$E$16*O41</f>
        <v>0</v>
      </c>
      <c r="Q41" s="152">
        <f>Assumptions!$E$20*P41</f>
        <v>0</v>
      </c>
    </row>
    <row r="42" spans="1:17" ht="105" hidden="1">
      <c r="A42" s="4" t="s">
        <v>17</v>
      </c>
      <c r="B42" s="5" t="s">
        <v>341</v>
      </c>
      <c r="C42" s="3" t="s">
        <v>577</v>
      </c>
      <c r="D42" s="3" t="s">
        <v>857</v>
      </c>
      <c r="E42" s="3" t="s">
        <v>858</v>
      </c>
      <c r="F42" s="1">
        <v>220</v>
      </c>
      <c r="G42" s="139" t="s">
        <v>54</v>
      </c>
      <c r="H42" s="140" t="s">
        <v>513</v>
      </c>
      <c r="I42" s="141">
        <v>0</v>
      </c>
      <c r="J42" s="141">
        <v>0.1</v>
      </c>
      <c r="K42" s="142" t="s">
        <v>978</v>
      </c>
      <c r="L42" s="14">
        <f>VLOOKUP(K42,Assumptions!$F$3:$H$12,3)</f>
        <v>0.15</v>
      </c>
      <c r="M42" s="149">
        <v>0.05</v>
      </c>
      <c r="N42" s="12">
        <f t="shared" si="0"/>
        <v>0</v>
      </c>
      <c r="O42" s="15">
        <f>Assumptions!$E$19*N42</f>
        <v>0</v>
      </c>
      <c r="P42" s="17">
        <f>Assumptions!$E$16*O42</f>
        <v>0</v>
      </c>
      <c r="Q42" s="152">
        <f>Assumptions!$E$20*P42</f>
        <v>0</v>
      </c>
    </row>
    <row r="43" spans="1:17" ht="105" hidden="1">
      <c r="A43" s="4" t="s">
        <v>17</v>
      </c>
      <c r="B43" s="5" t="s">
        <v>341</v>
      </c>
      <c r="C43" s="3" t="s">
        <v>581</v>
      </c>
      <c r="D43" s="3" t="s">
        <v>582</v>
      </c>
      <c r="E43" s="3" t="s">
        <v>583</v>
      </c>
      <c r="F43" s="1">
        <v>196</v>
      </c>
      <c r="G43" s="139" t="s">
        <v>544</v>
      </c>
      <c r="H43" s="140" t="s">
        <v>511</v>
      </c>
      <c r="I43" s="141">
        <v>0</v>
      </c>
      <c r="J43" s="141">
        <v>0.02</v>
      </c>
      <c r="K43" s="142" t="s">
        <v>978</v>
      </c>
      <c r="L43" s="14">
        <f>VLOOKUP(K43,Assumptions!$F$3:$H$12,3)</f>
        <v>0.15</v>
      </c>
      <c r="M43" s="149">
        <v>0.15</v>
      </c>
      <c r="N43" s="12">
        <f t="shared" si="0"/>
        <v>0</v>
      </c>
      <c r="O43" s="15">
        <f>Assumptions!$E$19*N43</f>
        <v>0</v>
      </c>
      <c r="P43" s="17">
        <f>Assumptions!$E$16*O43</f>
        <v>0</v>
      </c>
      <c r="Q43" s="152">
        <f>Assumptions!$E$20*P43</f>
        <v>0</v>
      </c>
    </row>
    <row r="44" spans="1:17" ht="105" hidden="1">
      <c r="A44" s="4" t="s">
        <v>17</v>
      </c>
      <c r="B44" s="5" t="s">
        <v>341</v>
      </c>
      <c r="C44" s="3" t="s">
        <v>686</v>
      </c>
      <c r="D44" s="3" t="s">
        <v>481</v>
      </c>
      <c r="E44" s="3" t="s">
        <v>482</v>
      </c>
      <c r="F44" s="1">
        <v>205</v>
      </c>
      <c r="G44" s="139" t="s">
        <v>54</v>
      </c>
      <c r="H44" s="140" t="s">
        <v>512</v>
      </c>
      <c r="I44" s="141">
        <v>0</v>
      </c>
      <c r="J44" s="141">
        <v>0.01</v>
      </c>
      <c r="K44" s="142" t="s">
        <v>978</v>
      </c>
      <c r="L44" s="14">
        <f>VLOOKUP(K44,Assumptions!$F$3:$H$12,3)</f>
        <v>0.15</v>
      </c>
      <c r="M44" s="149">
        <v>0.2</v>
      </c>
      <c r="N44" s="12">
        <f t="shared" si="0"/>
        <v>0</v>
      </c>
      <c r="O44" s="15">
        <f>Assumptions!$E$19*N44</f>
        <v>0</v>
      </c>
      <c r="P44" s="17">
        <f>Assumptions!$E$16*O44</f>
        <v>0</v>
      </c>
      <c r="Q44" s="152">
        <f>Assumptions!$E$20*P44</f>
        <v>0</v>
      </c>
    </row>
    <row r="45" spans="1:17" ht="270" hidden="1">
      <c r="A45" s="4" t="s">
        <v>17</v>
      </c>
      <c r="B45" s="5" t="s">
        <v>341</v>
      </c>
      <c r="C45" s="3" t="s">
        <v>726</v>
      </c>
      <c r="D45" s="3" t="s">
        <v>742</v>
      </c>
      <c r="E45" s="3" t="s">
        <v>149</v>
      </c>
      <c r="F45" s="1">
        <v>197</v>
      </c>
      <c r="G45" s="139" t="s">
        <v>54</v>
      </c>
      <c r="H45" s="140" t="s">
        <v>511</v>
      </c>
      <c r="I45" s="141">
        <v>0</v>
      </c>
      <c r="J45" s="141">
        <v>0.75</v>
      </c>
      <c r="K45" s="142" t="s">
        <v>979</v>
      </c>
      <c r="L45" s="14">
        <f>VLOOKUP(K45,Assumptions!$F$3:$H$12,3)</f>
        <v>0.13</v>
      </c>
      <c r="M45" s="149">
        <v>0.01</v>
      </c>
      <c r="N45" s="12">
        <f t="shared" si="0"/>
        <v>0</v>
      </c>
      <c r="O45" s="15">
        <f>Assumptions!$E$19*N45</f>
        <v>0</v>
      </c>
      <c r="P45" s="17">
        <f>Assumptions!$E$16*O45</f>
        <v>0</v>
      </c>
      <c r="Q45" s="152">
        <f>Assumptions!$E$20*P45</f>
        <v>0</v>
      </c>
    </row>
    <row r="46" spans="1:17" ht="150" hidden="1">
      <c r="A46" s="4" t="s">
        <v>17</v>
      </c>
      <c r="B46" s="5" t="s">
        <v>341</v>
      </c>
      <c r="C46" s="3" t="s">
        <v>683</v>
      </c>
      <c r="D46" s="3" t="s">
        <v>684</v>
      </c>
      <c r="E46" s="3" t="s">
        <v>685</v>
      </c>
      <c r="F46" s="1">
        <v>204</v>
      </c>
      <c r="G46" s="139" t="s">
        <v>544</v>
      </c>
      <c r="H46" s="140" t="s">
        <v>513</v>
      </c>
      <c r="I46" s="141">
        <v>0</v>
      </c>
      <c r="J46" s="141">
        <v>0.01</v>
      </c>
      <c r="K46" s="142" t="s">
        <v>980</v>
      </c>
      <c r="L46" s="14">
        <f>VLOOKUP(K46,Assumptions!$F$3:$H$12,3)</f>
        <v>0.08</v>
      </c>
      <c r="M46" s="149">
        <v>0</v>
      </c>
      <c r="N46" s="12">
        <f t="shared" si="0"/>
        <v>0</v>
      </c>
      <c r="O46" s="15">
        <f>Assumptions!$E$19*N46</f>
        <v>0</v>
      </c>
      <c r="P46" s="17">
        <f>Assumptions!$E$16*O46</f>
        <v>0</v>
      </c>
      <c r="Q46" s="152">
        <f>Assumptions!$E$20*P46</f>
        <v>0</v>
      </c>
    </row>
    <row r="47" spans="1:17" ht="180" hidden="1">
      <c r="A47" s="4" t="s">
        <v>15</v>
      </c>
      <c r="B47" s="5" t="s">
        <v>126</v>
      </c>
      <c r="C47" s="3" t="s">
        <v>559</v>
      </c>
      <c r="E47" s="3" t="s">
        <v>189</v>
      </c>
      <c r="F47" s="1">
        <v>31</v>
      </c>
      <c r="G47" s="139" t="s">
        <v>49</v>
      </c>
      <c r="H47" s="140" t="s">
        <v>511</v>
      </c>
      <c r="I47" s="141">
        <v>0</v>
      </c>
      <c r="J47" s="141">
        <v>0.05</v>
      </c>
      <c r="K47" s="142" t="s">
        <v>975</v>
      </c>
      <c r="L47" s="14">
        <f>VLOOKUP(K47,Assumptions!$F$3:$H$12,3)</f>
        <v>0.64</v>
      </c>
      <c r="M47" s="149">
        <v>0.4</v>
      </c>
      <c r="N47" s="12">
        <f t="shared" si="0"/>
        <v>0</v>
      </c>
      <c r="O47" s="15">
        <f>Assumptions!$E$19*N47</f>
        <v>0</v>
      </c>
      <c r="P47" s="17">
        <f>Assumptions!$E$16*O47</f>
        <v>0</v>
      </c>
      <c r="Q47" s="152">
        <f>Assumptions!$E$20*P47</f>
        <v>0</v>
      </c>
    </row>
    <row r="48" spans="1:17" ht="195" hidden="1">
      <c r="A48" s="4" t="s">
        <v>15</v>
      </c>
      <c r="B48" s="5" t="s">
        <v>126</v>
      </c>
      <c r="C48" s="3" t="s">
        <v>127</v>
      </c>
      <c r="E48" s="3" t="s">
        <v>558</v>
      </c>
      <c r="F48" s="1">
        <v>30</v>
      </c>
      <c r="G48" s="139" t="s">
        <v>892</v>
      </c>
      <c r="H48" s="140" t="s">
        <v>511</v>
      </c>
      <c r="I48" s="141">
        <v>0</v>
      </c>
      <c r="J48" s="141">
        <v>0.05</v>
      </c>
      <c r="K48" s="142" t="s">
        <v>974</v>
      </c>
      <c r="L48" s="14">
        <f>VLOOKUP(K48,Assumptions!$F$3:$H$12,3)</f>
        <v>1</v>
      </c>
      <c r="M48" s="149">
        <v>0.25</v>
      </c>
      <c r="N48" s="12">
        <f t="shared" si="0"/>
        <v>0</v>
      </c>
      <c r="O48" s="15">
        <f>Assumptions!$E$19*N48</f>
        <v>0</v>
      </c>
      <c r="P48" s="17">
        <f>Assumptions!$E$16*O48</f>
        <v>0</v>
      </c>
      <c r="Q48" s="152">
        <f>Assumptions!$E$20*P48</f>
        <v>0</v>
      </c>
    </row>
    <row r="49" spans="1:17" ht="90" hidden="1">
      <c r="A49" s="4" t="s">
        <v>15</v>
      </c>
      <c r="B49" s="5" t="s">
        <v>126</v>
      </c>
      <c r="C49" s="3" t="s">
        <v>190</v>
      </c>
      <c r="E49" s="3" t="s">
        <v>191</v>
      </c>
      <c r="F49" s="1">
        <v>32</v>
      </c>
      <c r="G49" s="139" t="s">
        <v>54</v>
      </c>
      <c r="H49" s="140" t="s">
        <v>511</v>
      </c>
      <c r="I49" s="141">
        <v>0</v>
      </c>
      <c r="J49" s="141">
        <v>0.01</v>
      </c>
      <c r="K49" s="142" t="s">
        <v>974</v>
      </c>
      <c r="L49" s="14">
        <f>VLOOKUP(K49,Assumptions!$F$3:$H$12,3)</f>
        <v>1</v>
      </c>
      <c r="M49" s="149">
        <v>0.05</v>
      </c>
      <c r="N49" s="12">
        <f t="shared" si="0"/>
        <v>0</v>
      </c>
      <c r="O49" s="15">
        <f>Assumptions!$E$19*N49</f>
        <v>0</v>
      </c>
      <c r="P49" s="17">
        <f>Assumptions!$E$16*O49</f>
        <v>0</v>
      </c>
      <c r="Q49" s="152">
        <f>Assumptions!$E$20*P49</f>
        <v>0</v>
      </c>
    </row>
    <row r="50" spans="1:17" ht="180" hidden="1">
      <c r="A50" s="4" t="s">
        <v>17</v>
      </c>
      <c r="B50" s="5" t="s">
        <v>126</v>
      </c>
      <c r="C50" s="3" t="s">
        <v>509</v>
      </c>
      <c r="D50" s="3" t="s">
        <v>510</v>
      </c>
      <c r="E50" s="3" t="s">
        <v>764</v>
      </c>
      <c r="F50" s="1">
        <v>264</v>
      </c>
      <c r="G50" s="139" t="s">
        <v>49</v>
      </c>
      <c r="H50" s="140" t="s">
        <v>511</v>
      </c>
      <c r="I50" s="141">
        <v>0</v>
      </c>
      <c r="J50" s="141">
        <v>0.05</v>
      </c>
      <c r="K50" s="142" t="s">
        <v>975</v>
      </c>
      <c r="L50" s="14">
        <f>VLOOKUP(K50,Assumptions!$F$3:$H$12,3)</f>
        <v>0.64</v>
      </c>
      <c r="M50" s="149">
        <v>0.05</v>
      </c>
      <c r="N50" s="12">
        <f t="shared" si="0"/>
        <v>0</v>
      </c>
      <c r="O50" s="15">
        <f>Assumptions!$E$19*N50</f>
        <v>0</v>
      </c>
      <c r="P50" s="17">
        <f>Assumptions!$E$16*O50</f>
        <v>0</v>
      </c>
      <c r="Q50" s="152">
        <f>Assumptions!$E$20*P50</f>
        <v>0</v>
      </c>
    </row>
    <row r="51" spans="1:17" ht="165" hidden="1">
      <c r="A51" s="4" t="s">
        <v>17</v>
      </c>
      <c r="B51" s="5" t="s">
        <v>126</v>
      </c>
      <c r="C51" s="3" t="s">
        <v>506</v>
      </c>
      <c r="D51" s="3" t="s">
        <v>507</v>
      </c>
      <c r="E51" s="3" t="s">
        <v>508</v>
      </c>
      <c r="F51" s="1">
        <v>263</v>
      </c>
      <c r="G51" s="139" t="s">
        <v>53</v>
      </c>
      <c r="H51" s="140" t="s">
        <v>511</v>
      </c>
      <c r="I51" s="141">
        <v>0</v>
      </c>
      <c r="J51" s="141">
        <v>0.01</v>
      </c>
      <c r="K51" s="142" t="s">
        <v>974</v>
      </c>
      <c r="L51" s="14">
        <f>VLOOKUP(K51,Assumptions!$F$3:$H$12,3)</f>
        <v>1</v>
      </c>
      <c r="M51" s="149">
        <v>0.01</v>
      </c>
      <c r="N51" s="12">
        <f t="shared" si="0"/>
        <v>0</v>
      </c>
      <c r="O51" s="15">
        <f>Assumptions!$E$19*N51</f>
        <v>0</v>
      </c>
      <c r="P51" s="17">
        <f>Assumptions!$E$16*O51</f>
        <v>0</v>
      </c>
      <c r="Q51" s="152">
        <f>Assumptions!$E$20*P51</f>
        <v>0</v>
      </c>
    </row>
    <row r="52" spans="1:17" ht="195" hidden="1">
      <c r="A52" s="4" t="s">
        <v>17</v>
      </c>
      <c r="B52" s="5" t="s">
        <v>126</v>
      </c>
      <c r="C52" s="3" t="s">
        <v>302</v>
      </c>
      <c r="D52" s="3" t="s">
        <v>303</v>
      </c>
      <c r="E52" s="3" t="s">
        <v>502</v>
      </c>
      <c r="F52" s="1">
        <v>261</v>
      </c>
      <c r="G52" s="139" t="s">
        <v>53</v>
      </c>
      <c r="H52" s="140" t="s">
        <v>511</v>
      </c>
      <c r="I52" s="141">
        <v>0</v>
      </c>
      <c r="J52" s="141">
        <v>0.05</v>
      </c>
      <c r="K52" s="142" t="s">
        <v>974</v>
      </c>
      <c r="L52" s="14">
        <f>VLOOKUP(K52,Assumptions!$F$3:$H$12,3)</f>
        <v>1</v>
      </c>
      <c r="M52" s="149">
        <v>0</v>
      </c>
      <c r="N52" s="12">
        <f t="shared" si="0"/>
        <v>0</v>
      </c>
      <c r="O52" s="15">
        <f>Assumptions!$E$19*N52</f>
        <v>0</v>
      </c>
      <c r="P52" s="17">
        <f>Assumptions!$E$16*O52</f>
        <v>0</v>
      </c>
      <c r="Q52" s="152">
        <f>Assumptions!$E$20*P52</f>
        <v>0</v>
      </c>
    </row>
    <row r="53" spans="1:17" ht="135" hidden="1">
      <c r="A53" s="4" t="s">
        <v>17</v>
      </c>
      <c r="B53" s="5" t="s">
        <v>126</v>
      </c>
      <c r="C53" s="3" t="s">
        <v>503</v>
      </c>
      <c r="D53" s="3" t="s">
        <v>504</v>
      </c>
      <c r="E53" s="3" t="s">
        <v>505</v>
      </c>
      <c r="F53" s="1">
        <v>262</v>
      </c>
      <c r="G53" s="139" t="s">
        <v>53</v>
      </c>
      <c r="H53" s="140" t="s">
        <v>511</v>
      </c>
      <c r="I53" s="141">
        <v>0</v>
      </c>
      <c r="J53" s="141">
        <v>0</v>
      </c>
      <c r="K53" s="142" t="s">
        <v>974</v>
      </c>
      <c r="L53" s="14">
        <f>VLOOKUP(K53,Assumptions!$F$3:$H$12,3)</f>
        <v>1</v>
      </c>
      <c r="M53" s="149">
        <v>0</v>
      </c>
      <c r="N53" s="12">
        <f t="shared" si="0"/>
        <v>0</v>
      </c>
      <c r="O53" s="15">
        <f>Assumptions!$E$19*N53</f>
        <v>0</v>
      </c>
      <c r="P53" s="17">
        <f>Assumptions!$E$16*O53</f>
        <v>0</v>
      </c>
      <c r="Q53" s="152">
        <f>Assumptions!$E$20*P53</f>
        <v>0</v>
      </c>
    </row>
    <row r="54" spans="1:17" ht="90" hidden="1">
      <c r="A54" s="4" t="s">
        <v>17</v>
      </c>
      <c r="B54" s="5" t="s">
        <v>126</v>
      </c>
      <c r="C54" s="3" t="s">
        <v>911</v>
      </c>
      <c r="D54" s="3" t="s">
        <v>912</v>
      </c>
      <c r="E54" s="3" t="s">
        <v>913</v>
      </c>
      <c r="F54" s="1">
        <v>311</v>
      </c>
      <c r="G54" s="139" t="s">
        <v>54</v>
      </c>
      <c r="H54" s="140" t="s">
        <v>511</v>
      </c>
      <c r="I54" s="141">
        <v>0</v>
      </c>
      <c r="J54" s="141">
        <v>0.01</v>
      </c>
      <c r="K54" s="142" t="s">
        <v>975</v>
      </c>
      <c r="L54" s="14">
        <f>VLOOKUP(K54,Assumptions!$F$3:$H$12,3)</f>
        <v>0.64</v>
      </c>
      <c r="M54" s="149">
        <v>0</v>
      </c>
      <c r="N54" s="12">
        <f t="shared" si="0"/>
        <v>0</v>
      </c>
      <c r="O54" s="15">
        <f>Assumptions!$E$19*N54</f>
        <v>0</v>
      </c>
      <c r="P54" s="17">
        <f>Assumptions!$E$16*O54</f>
        <v>0</v>
      </c>
      <c r="Q54" s="152">
        <f>Assumptions!$E$20*P54</f>
        <v>0</v>
      </c>
    </row>
    <row r="55" spans="1:17" ht="210" hidden="1">
      <c r="A55" s="4" t="s">
        <v>15</v>
      </c>
      <c r="B55" s="5" t="s">
        <v>787</v>
      </c>
      <c r="C55" s="3" t="s">
        <v>341</v>
      </c>
      <c r="E55" s="3" t="s">
        <v>916</v>
      </c>
      <c r="F55" s="1">
        <v>185</v>
      </c>
      <c r="G55" s="139" t="s">
        <v>54</v>
      </c>
      <c r="H55" s="140" t="s">
        <v>511</v>
      </c>
      <c r="I55" s="141">
        <v>0</v>
      </c>
      <c r="J55" s="141">
        <v>0.2</v>
      </c>
      <c r="K55" s="142" t="s">
        <v>979</v>
      </c>
      <c r="L55" s="14">
        <f>VLOOKUP(K55,Assumptions!$F$3:$H$12,3)</f>
        <v>0.13</v>
      </c>
      <c r="M55" s="149">
        <v>0</v>
      </c>
      <c r="N55" s="12">
        <f t="shared" si="0"/>
        <v>0</v>
      </c>
      <c r="O55" s="15">
        <f>Assumptions!$E$19*N55</f>
        <v>0</v>
      </c>
      <c r="P55" s="17">
        <f>Assumptions!$E$16*O55</f>
        <v>0</v>
      </c>
      <c r="Q55" s="152">
        <f>Assumptions!$E$20*P55</f>
        <v>0</v>
      </c>
    </row>
    <row r="56" spans="1:17" ht="210" hidden="1">
      <c r="A56" s="4" t="s">
        <v>15</v>
      </c>
      <c r="B56" s="5" t="s">
        <v>787</v>
      </c>
      <c r="C56" s="3" t="s">
        <v>341</v>
      </c>
      <c r="D56" s="3" t="s">
        <v>917</v>
      </c>
      <c r="E56" s="3" t="s">
        <v>314</v>
      </c>
      <c r="F56" s="1">
        <v>186</v>
      </c>
      <c r="G56" s="139" t="s">
        <v>54</v>
      </c>
      <c r="H56" s="140" t="s">
        <v>511</v>
      </c>
      <c r="I56" s="141">
        <v>0</v>
      </c>
      <c r="J56" s="141">
        <v>0.2</v>
      </c>
      <c r="K56" s="142" t="s">
        <v>979</v>
      </c>
      <c r="L56" s="14">
        <f>VLOOKUP(K56,Assumptions!$F$3:$H$12,3)</f>
        <v>0.13</v>
      </c>
      <c r="M56" s="149">
        <v>0</v>
      </c>
      <c r="N56" s="12">
        <f t="shared" si="0"/>
        <v>0</v>
      </c>
      <c r="O56" s="15">
        <f>Assumptions!$E$19*N56</f>
        <v>0</v>
      </c>
      <c r="P56" s="17">
        <f>Assumptions!$E$16*O56</f>
        <v>0</v>
      </c>
      <c r="Q56" s="152">
        <f>Assumptions!$E$20*P56</f>
        <v>0</v>
      </c>
    </row>
    <row r="57" spans="1:17" ht="195" hidden="1">
      <c r="A57" s="4" t="s">
        <v>17</v>
      </c>
      <c r="B57" s="5" t="s">
        <v>787</v>
      </c>
      <c r="C57" s="3" t="s">
        <v>777</v>
      </c>
      <c r="D57" s="3" t="s">
        <v>778</v>
      </c>
      <c r="E57" s="3" t="s">
        <v>779</v>
      </c>
      <c r="F57" s="1">
        <v>329</v>
      </c>
      <c r="G57" s="139" t="s">
        <v>54</v>
      </c>
      <c r="H57" s="140" t="s">
        <v>511</v>
      </c>
      <c r="I57" s="141">
        <v>0</v>
      </c>
      <c r="J57" s="141">
        <v>0.25</v>
      </c>
      <c r="K57" s="142" t="s">
        <v>975</v>
      </c>
      <c r="L57" s="14">
        <f>VLOOKUP(K57,Assumptions!$F$3:$H$12,3)</f>
        <v>0.64</v>
      </c>
      <c r="M57" s="149">
        <v>0</v>
      </c>
      <c r="N57" s="12">
        <f t="shared" si="0"/>
        <v>0</v>
      </c>
      <c r="O57" s="15">
        <f>Assumptions!$E$19*N57</f>
        <v>0</v>
      </c>
      <c r="P57" s="17">
        <f>Assumptions!$E$16*O57</f>
        <v>0</v>
      </c>
      <c r="Q57" s="152">
        <f>Assumptions!$E$20*P57</f>
        <v>0</v>
      </c>
    </row>
    <row r="58" spans="1:17" ht="150" hidden="1">
      <c r="A58" s="4" t="s">
        <v>17</v>
      </c>
      <c r="B58" s="5" t="s">
        <v>787</v>
      </c>
      <c r="C58" s="3" t="s">
        <v>780</v>
      </c>
      <c r="D58" s="3" t="s">
        <v>781</v>
      </c>
      <c r="E58" s="3" t="s">
        <v>782</v>
      </c>
      <c r="F58" s="1">
        <v>330</v>
      </c>
      <c r="G58" s="139" t="s">
        <v>54</v>
      </c>
      <c r="H58" s="140" t="s">
        <v>511</v>
      </c>
      <c r="I58" s="141">
        <v>0</v>
      </c>
      <c r="J58" s="141">
        <v>2</v>
      </c>
      <c r="K58" s="142" t="s">
        <v>974</v>
      </c>
      <c r="L58" s="14">
        <f>VLOOKUP(K58,Assumptions!$F$3:$H$12,3)</f>
        <v>1</v>
      </c>
      <c r="M58" s="149">
        <v>0</v>
      </c>
      <c r="N58" s="12">
        <f t="shared" si="0"/>
        <v>0</v>
      </c>
      <c r="O58" s="15">
        <f>Assumptions!$E$19*N58</f>
        <v>0</v>
      </c>
      <c r="P58" s="17">
        <f>Assumptions!$E$16*O58</f>
        <v>0</v>
      </c>
      <c r="Q58" s="152">
        <f>Assumptions!$E$20*P58</f>
        <v>0</v>
      </c>
    </row>
    <row r="59" spans="1:17" ht="135" hidden="1">
      <c r="A59" s="4" t="s">
        <v>15</v>
      </c>
      <c r="B59" s="5" t="s">
        <v>309</v>
      </c>
      <c r="C59" s="3" t="s">
        <v>921</v>
      </c>
      <c r="E59" s="3" t="s">
        <v>315</v>
      </c>
      <c r="F59" s="1">
        <v>102</v>
      </c>
      <c r="G59" s="139" t="s">
        <v>54</v>
      </c>
      <c r="H59" s="140" t="s">
        <v>513</v>
      </c>
      <c r="I59" s="141">
        <v>0</v>
      </c>
      <c r="J59" s="141">
        <v>0.25</v>
      </c>
      <c r="K59" s="142" t="s">
        <v>981</v>
      </c>
      <c r="L59" s="14">
        <f>VLOOKUP(K59,Assumptions!$F$3:$H$12,3)</f>
        <v>0.08</v>
      </c>
      <c r="M59" s="149">
        <v>0.5</v>
      </c>
      <c r="N59" s="12">
        <f t="shared" si="0"/>
        <v>0</v>
      </c>
      <c r="O59" s="15">
        <f>Assumptions!$E$19*N59</f>
        <v>0</v>
      </c>
      <c r="P59" s="17">
        <f>Assumptions!$E$16*O59</f>
        <v>0</v>
      </c>
      <c r="Q59" s="152">
        <f>Assumptions!$E$20*P59</f>
        <v>0</v>
      </c>
    </row>
    <row r="60" spans="1:17" ht="75" hidden="1">
      <c r="A60" s="4" t="s">
        <v>15</v>
      </c>
      <c r="B60" s="5" t="s">
        <v>309</v>
      </c>
      <c r="C60" s="3" t="s">
        <v>310</v>
      </c>
      <c r="E60" s="3" t="s">
        <v>311</v>
      </c>
      <c r="F60" s="1">
        <v>99</v>
      </c>
      <c r="G60" s="139" t="s">
        <v>54</v>
      </c>
      <c r="H60" s="140" t="s">
        <v>513</v>
      </c>
      <c r="I60" s="141">
        <v>0</v>
      </c>
      <c r="J60" s="141">
        <v>0.25</v>
      </c>
      <c r="K60" s="142" t="s">
        <v>981</v>
      </c>
      <c r="L60" s="14">
        <f>VLOOKUP(K60,Assumptions!$F$3:$H$12,3)</f>
        <v>0.08</v>
      </c>
      <c r="M60" s="149">
        <v>0.25</v>
      </c>
      <c r="N60" s="12">
        <f t="shared" si="0"/>
        <v>0</v>
      </c>
      <c r="O60" s="15">
        <f>Assumptions!$E$19*N60</f>
        <v>0</v>
      </c>
      <c r="P60" s="17">
        <f>Assumptions!$E$16*O60</f>
        <v>0</v>
      </c>
      <c r="Q60" s="152">
        <f>Assumptions!$E$20*P60</f>
        <v>0</v>
      </c>
    </row>
    <row r="61" spans="1:17" ht="105" hidden="1">
      <c r="A61" s="4" t="s">
        <v>15</v>
      </c>
      <c r="B61" s="5" t="s">
        <v>309</v>
      </c>
      <c r="C61" s="3" t="s">
        <v>312</v>
      </c>
      <c r="E61" s="3" t="s">
        <v>918</v>
      </c>
      <c r="F61" s="1">
        <v>100</v>
      </c>
      <c r="G61" s="139" t="s">
        <v>54</v>
      </c>
      <c r="H61" s="140" t="s">
        <v>512</v>
      </c>
      <c r="I61" s="141">
        <v>0</v>
      </c>
      <c r="J61" s="141">
        <v>0.1</v>
      </c>
      <c r="K61" s="142" t="s">
        <v>981</v>
      </c>
      <c r="L61" s="14">
        <f>VLOOKUP(K61,Assumptions!$F$3:$H$12,3)</f>
        <v>0.08</v>
      </c>
      <c r="M61" s="149">
        <v>0.2</v>
      </c>
      <c r="N61" s="12">
        <f t="shared" si="0"/>
        <v>0</v>
      </c>
      <c r="O61" s="15">
        <f>Assumptions!$E$19*N61</f>
        <v>0</v>
      </c>
      <c r="P61" s="17">
        <f>Assumptions!$E$16*O61</f>
        <v>0</v>
      </c>
      <c r="Q61" s="152">
        <f>Assumptions!$E$20*P61</f>
        <v>0</v>
      </c>
    </row>
    <row r="62" spans="1:17" ht="60" hidden="1">
      <c r="A62" s="4" t="s">
        <v>15</v>
      </c>
      <c r="B62" s="5" t="s">
        <v>309</v>
      </c>
      <c r="C62" s="3" t="s">
        <v>316</v>
      </c>
      <c r="E62" s="3" t="s">
        <v>317</v>
      </c>
      <c r="F62" s="1">
        <v>103</v>
      </c>
      <c r="G62" s="139" t="s">
        <v>54</v>
      </c>
      <c r="H62" s="140" t="s">
        <v>512</v>
      </c>
      <c r="I62" s="141">
        <v>0</v>
      </c>
      <c r="J62" s="141">
        <v>0.1</v>
      </c>
      <c r="K62" s="142" t="s">
        <v>667</v>
      </c>
      <c r="L62" s="14">
        <f>VLOOKUP(K62,Assumptions!$F$3:$H$12,3)</f>
        <v>0.07</v>
      </c>
      <c r="M62" s="149">
        <v>0.2</v>
      </c>
      <c r="N62" s="12">
        <f t="shared" si="0"/>
        <v>0</v>
      </c>
      <c r="O62" s="15">
        <f>Assumptions!$E$19*N62</f>
        <v>0</v>
      </c>
      <c r="P62" s="17">
        <f>Assumptions!$E$16*O62</f>
        <v>0</v>
      </c>
      <c r="Q62" s="152">
        <f>Assumptions!$E$20*P62</f>
        <v>0</v>
      </c>
    </row>
    <row r="63" spans="1:17" ht="45" hidden="1">
      <c r="A63" s="4" t="s">
        <v>15</v>
      </c>
      <c r="B63" s="5" t="s">
        <v>309</v>
      </c>
      <c r="C63" s="3" t="s">
        <v>320</v>
      </c>
      <c r="E63" s="3" t="s">
        <v>321</v>
      </c>
      <c r="F63" s="1">
        <v>105</v>
      </c>
      <c r="G63" s="139" t="s">
        <v>54</v>
      </c>
      <c r="H63" s="140" t="s">
        <v>513</v>
      </c>
      <c r="I63" s="141">
        <v>0</v>
      </c>
      <c r="J63" s="141">
        <v>0.2</v>
      </c>
      <c r="K63" s="142" t="s">
        <v>667</v>
      </c>
      <c r="L63" s="14">
        <f>VLOOKUP(K63,Assumptions!$F$3:$H$12,3)</f>
        <v>0.07</v>
      </c>
      <c r="M63" s="149">
        <v>0.25</v>
      </c>
      <c r="N63" s="12">
        <f t="shared" si="0"/>
        <v>0</v>
      </c>
      <c r="O63" s="15">
        <f>Assumptions!$E$19*N63</f>
        <v>0</v>
      </c>
      <c r="P63" s="17">
        <f>Assumptions!$E$16*O63</f>
        <v>0</v>
      </c>
      <c r="Q63" s="152">
        <f>Assumptions!$E$20*P63</f>
        <v>0</v>
      </c>
    </row>
    <row r="64" spans="1:17" ht="105" hidden="1">
      <c r="A64" s="4" t="s">
        <v>15</v>
      </c>
      <c r="B64" s="5" t="s">
        <v>309</v>
      </c>
      <c r="C64" s="3" t="s">
        <v>322</v>
      </c>
      <c r="E64" s="3" t="s">
        <v>323</v>
      </c>
      <c r="F64" s="1">
        <v>106</v>
      </c>
      <c r="G64" s="139" t="s">
        <v>54</v>
      </c>
      <c r="H64" s="140" t="s">
        <v>512</v>
      </c>
      <c r="I64" s="141">
        <v>0</v>
      </c>
      <c r="J64" s="141">
        <v>0.05</v>
      </c>
      <c r="K64" s="142" t="s">
        <v>667</v>
      </c>
      <c r="L64" s="14">
        <f>VLOOKUP(K64,Assumptions!$F$3:$H$12,3)</f>
        <v>0.07</v>
      </c>
      <c r="M64" s="149">
        <v>0.05</v>
      </c>
      <c r="N64" s="12">
        <f t="shared" si="0"/>
        <v>0</v>
      </c>
      <c r="O64" s="15">
        <f>Assumptions!$E$19*N64</f>
        <v>0</v>
      </c>
      <c r="P64" s="17">
        <f>Assumptions!$E$16*O64</f>
        <v>0</v>
      </c>
      <c r="Q64" s="152">
        <f>Assumptions!$E$20*P64</f>
        <v>0</v>
      </c>
    </row>
    <row r="65" spans="1:17" ht="90" hidden="1">
      <c r="A65" s="4" t="s">
        <v>15</v>
      </c>
      <c r="B65" s="5" t="s">
        <v>309</v>
      </c>
      <c r="C65" s="3" t="s">
        <v>919</v>
      </c>
      <c r="E65" s="3" t="s">
        <v>920</v>
      </c>
      <c r="F65" s="1">
        <v>101</v>
      </c>
      <c r="G65" s="139" t="s">
        <v>54</v>
      </c>
      <c r="H65" s="140" t="s">
        <v>512</v>
      </c>
      <c r="I65" s="141">
        <v>0</v>
      </c>
      <c r="J65" s="141">
        <v>0.05</v>
      </c>
      <c r="K65" s="142" t="s">
        <v>667</v>
      </c>
      <c r="L65" s="14">
        <f>VLOOKUP(K65,Assumptions!$F$3:$H$12,3)</f>
        <v>0.07</v>
      </c>
      <c r="M65" s="149">
        <v>0.02</v>
      </c>
      <c r="N65" s="12">
        <f t="shared" si="0"/>
        <v>0</v>
      </c>
      <c r="O65" s="15">
        <f>Assumptions!$E$19*N65</f>
        <v>0</v>
      </c>
      <c r="P65" s="17">
        <f>Assumptions!$E$16*O65</f>
        <v>0</v>
      </c>
      <c r="Q65" s="152">
        <f>Assumptions!$E$20*P65</f>
        <v>0</v>
      </c>
    </row>
    <row r="66" spans="1:17" ht="75" hidden="1">
      <c r="A66" s="4" t="s">
        <v>15</v>
      </c>
      <c r="B66" s="5" t="s">
        <v>309</v>
      </c>
      <c r="C66" s="3" t="s">
        <v>318</v>
      </c>
      <c r="E66" s="3" t="s">
        <v>319</v>
      </c>
      <c r="F66" s="1">
        <v>104</v>
      </c>
      <c r="G66" s="139" t="s">
        <v>54</v>
      </c>
      <c r="H66" s="140" t="s">
        <v>513</v>
      </c>
      <c r="I66" s="141">
        <v>0</v>
      </c>
      <c r="J66" s="141">
        <v>0.01</v>
      </c>
      <c r="K66" s="142" t="s">
        <v>667</v>
      </c>
      <c r="L66" s="14">
        <f>VLOOKUP(K66,Assumptions!$F$3:$H$12,3)</f>
        <v>0.07</v>
      </c>
      <c r="M66" s="149">
        <v>0.1</v>
      </c>
      <c r="N66" s="12">
        <f aca="true" t="shared" si="1" ref="N66:N129">M66*L66*J66*I66</f>
        <v>0</v>
      </c>
      <c r="O66" s="15">
        <f>Assumptions!$E$19*N66</f>
        <v>0</v>
      </c>
      <c r="P66" s="17">
        <f>Assumptions!$E$16*O66</f>
        <v>0</v>
      </c>
      <c r="Q66" s="152">
        <f>Assumptions!$E$20*P66</f>
        <v>0</v>
      </c>
    </row>
    <row r="67" spans="1:17" ht="75" hidden="1">
      <c r="A67" s="4" t="s">
        <v>17</v>
      </c>
      <c r="B67" s="5" t="s">
        <v>309</v>
      </c>
      <c r="C67" s="3" t="s">
        <v>45</v>
      </c>
      <c r="D67" s="3" t="s">
        <v>46</v>
      </c>
      <c r="E67" s="3" t="s">
        <v>47</v>
      </c>
      <c r="F67" s="1">
        <v>254</v>
      </c>
      <c r="G67" s="139" t="s">
        <v>54</v>
      </c>
      <c r="H67" s="140" t="s">
        <v>513</v>
      </c>
      <c r="I67" s="141">
        <v>0</v>
      </c>
      <c r="J67" s="141">
        <v>0.1</v>
      </c>
      <c r="K67" s="142" t="s">
        <v>667</v>
      </c>
      <c r="L67" s="14">
        <f>VLOOKUP(K67,Assumptions!$F$3:$H$12,3)</f>
        <v>0.07</v>
      </c>
      <c r="M67" s="149">
        <v>0.2</v>
      </c>
      <c r="N67" s="12">
        <f t="shared" si="1"/>
        <v>0</v>
      </c>
      <c r="O67" s="15">
        <f>Assumptions!$E$19*N67</f>
        <v>0</v>
      </c>
      <c r="P67" s="17">
        <f>Assumptions!$E$16*O67</f>
        <v>0</v>
      </c>
      <c r="Q67" s="152">
        <f>Assumptions!$E$20*P67</f>
        <v>0</v>
      </c>
    </row>
    <row r="68" spans="1:17" ht="90" hidden="1">
      <c r="A68" s="4" t="s">
        <v>17</v>
      </c>
      <c r="B68" s="5" t="s">
        <v>309</v>
      </c>
      <c r="C68" s="3" t="s">
        <v>833</v>
      </c>
      <c r="D68" s="3" t="s">
        <v>834</v>
      </c>
      <c r="E68" s="3" t="s">
        <v>835</v>
      </c>
      <c r="F68" s="1">
        <v>209</v>
      </c>
      <c r="G68" s="139" t="s">
        <v>54</v>
      </c>
      <c r="H68" s="140" t="s">
        <v>513</v>
      </c>
      <c r="I68" s="141">
        <v>0</v>
      </c>
      <c r="J68" s="141">
        <v>0.05</v>
      </c>
      <c r="K68" s="142" t="s">
        <v>667</v>
      </c>
      <c r="L68" s="14">
        <f>VLOOKUP(K68,Assumptions!$F$3:$H$12,3)</f>
        <v>0.07</v>
      </c>
      <c r="M68" s="149">
        <v>0.1</v>
      </c>
      <c r="N68" s="12">
        <f t="shared" si="1"/>
        <v>0</v>
      </c>
      <c r="O68" s="15">
        <f>Assumptions!$E$19*N68</f>
        <v>0</v>
      </c>
      <c r="P68" s="17">
        <f>Assumptions!$E$16*O68</f>
        <v>0</v>
      </c>
      <c r="Q68" s="152">
        <f>Assumptions!$E$20*P68</f>
        <v>0</v>
      </c>
    </row>
    <row r="69" spans="1:17" ht="60" hidden="1">
      <c r="A69" s="4" t="s">
        <v>17</v>
      </c>
      <c r="B69" s="5" t="s">
        <v>309</v>
      </c>
      <c r="C69" s="3" t="s">
        <v>58</v>
      </c>
      <c r="D69" s="3" t="s">
        <v>59</v>
      </c>
      <c r="E69" s="3" t="s">
        <v>60</v>
      </c>
      <c r="F69" s="1">
        <v>255</v>
      </c>
      <c r="G69" s="139" t="s">
        <v>54</v>
      </c>
      <c r="H69" s="140" t="s">
        <v>512</v>
      </c>
      <c r="I69" s="141">
        <v>0</v>
      </c>
      <c r="J69" s="141">
        <v>0.05</v>
      </c>
      <c r="K69" s="142" t="s">
        <v>667</v>
      </c>
      <c r="L69" s="14">
        <f>VLOOKUP(K69,Assumptions!$F$3:$H$12,3)</f>
        <v>0.07</v>
      </c>
      <c r="M69" s="149">
        <v>0.25</v>
      </c>
      <c r="N69" s="12">
        <f t="shared" si="1"/>
        <v>0</v>
      </c>
      <c r="O69" s="15">
        <f>Assumptions!$E$19*N69</f>
        <v>0</v>
      </c>
      <c r="P69" s="17">
        <f>Assumptions!$E$16*O69</f>
        <v>0</v>
      </c>
      <c r="Q69" s="152">
        <f>Assumptions!$E$20*P69</f>
        <v>0</v>
      </c>
    </row>
    <row r="70" spans="1:17" ht="135" hidden="1">
      <c r="A70" s="4" t="s">
        <v>17</v>
      </c>
      <c r="B70" s="5" t="s">
        <v>309</v>
      </c>
      <c r="C70" s="3" t="s">
        <v>61</v>
      </c>
      <c r="D70" s="3" t="s">
        <v>62</v>
      </c>
      <c r="E70" s="3" t="s">
        <v>63</v>
      </c>
      <c r="F70" s="1">
        <v>256</v>
      </c>
      <c r="G70" s="139" t="s">
        <v>54</v>
      </c>
      <c r="H70" s="140" t="s">
        <v>512</v>
      </c>
      <c r="I70" s="141">
        <v>0</v>
      </c>
      <c r="J70" s="141">
        <v>0.05</v>
      </c>
      <c r="K70" s="142" t="s">
        <v>667</v>
      </c>
      <c r="L70" s="14">
        <f>VLOOKUP(K70,Assumptions!$F$3:$H$12,3)</f>
        <v>0.07</v>
      </c>
      <c r="M70" s="149">
        <v>0.05</v>
      </c>
      <c r="N70" s="12">
        <f t="shared" si="1"/>
        <v>0</v>
      </c>
      <c r="O70" s="15">
        <f>Assumptions!$E$19*N70</f>
        <v>0</v>
      </c>
      <c r="P70" s="17">
        <f>Assumptions!$E$16*O70</f>
        <v>0</v>
      </c>
      <c r="Q70" s="152">
        <f>Assumptions!$E$20*P70</f>
        <v>0</v>
      </c>
    </row>
    <row r="71" spans="1:17" ht="135" hidden="1">
      <c r="A71" s="4" t="s">
        <v>15</v>
      </c>
      <c r="B71" s="5" t="s">
        <v>601</v>
      </c>
      <c r="C71" s="3" t="s">
        <v>124</v>
      </c>
      <c r="E71" s="3" t="s">
        <v>125</v>
      </c>
      <c r="F71" s="1">
        <v>29</v>
      </c>
      <c r="G71" s="139" t="s">
        <v>54</v>
      </c>
      <c r="H71" s="140" t="s">
        <v>511</v>
      </c>
      <c r="I71" s="141">
        <v>0</v>
      </c>
      <c r="J71" s="141">
        <v>0.3</v>
      </c>
      <c r="K71" s="142" t="s">
        <v>976</v>
      </c>
      <c r="L71" s="14">
        <f>VLOOKUP(K71,Assumptions!$F$3:$H$12,3)</f>
        <v>0.32</v>
      </c>
      <c r="M71" s="149">
        <v>0.5</v>
      </c>
      <c r="N71" s="12">
        <f t="shared" si="1"/>
        <v>0</v>
      </c>
      <c r="O71" s="15">
        <f>Assumptions!$E$19*N71</f>
        <v>0</v>
      </c>
      <c r="P71" s="17">
        <f>Assumptions!$E$16*O71</f>
        <v>0</v>
      </c>
      <c r="Q71" s="152">
        <f>Assumptions!$E$20*P71</f>
        <v>0</v>
      </c>
    </row>
    <row r="72" spans="1:17" ht="165" hidden="1">
      <c r="A72" s="4" t="s">
        <v>15</v>
      </c>
      <c r="B72" s="5" t="s">
        <v>601</v>
      </c>
      <c r="C72" s="3" t="s">
        <v>992</v>
      </c>
      <c r="E72" s="3" t="s">
        <v>675</v>
      </c>
      <c r="F72" s="1">
        <v>22</v>
      </c>
      <c r="G72" s="139" t="s">
        <v>54</v>
      </c>
      <c r="H72" s="140" t="s">
        <v>512</v>
      </c>
      <c r="I72" s="141">
        <v>0</v>
      </c>
      <c r="J72" s="141">
        <v>0.02</v>
      </c>
      <c r="K72" s="142" t="s">
        <v>975</v>
      </c>
      <c r="L72" s="14">
        <f>VLOOKUP(K72,Assumptions!$F$3:$H$12,3)</f>
        <v>0.64</v>
      </c>
      <c r="M72" s="149">
        <v>1</v>
      </c>
      <c r="N72" s="12">
        <f t="shared" si="1"/>
        <v>0</v>
      </c>
      <c r="O72" s="15">
        <f>Assumptions!$E$19*N72</f>
        <v>0</v>
      </c>
      <c r="P72" s="17">
        <f>Assumptions!$E$16*O72</f>
        <v>0</v>
      </c>
      <c r="Q72" s="152">
        <f>Assumptions!$E$20*P72</f>
        <v>0</v>
      </c>
    </row>
    <row r="73" spans="1:17" ht="150" hidden="1">
      <c r="A73" s="4" t="s">
        <v>15</v>
      </c>
      <c r="B73" s="5" t="s">
        <v>601</v>
      </c>
      <c r="C73" s="3" t="s">
        <v>146</v>
      </c>
      <c r="E73" s="3" t="s">
        <v>147</v>
      </c>
      <c r="F73" s="1">
        <v>8</v>
      </c>
      <c r="G73" s="139" t="s">
        <v>54</v>
      </c>
      <c r="H73" s="140" t="s">
        <v>513</v>
      </c>
      <c r="I73" s="141">
        <v>0</v>
      </c>
      <c r="J73" s="141">
        <v>0.02</v>
      </c>
      <c r="K73" s="142" t="s">
        <v>974</v>
      </c>
      <c r="L73" s="14">
        <f>VLOOKUP(K73,Assumptions!$F$3:$H$12,3)</f>
        <v>1</v>
      </c>
      <c r="M73" s="149">
        <v>0.5</v>
      </c>
      <c r="N73" s="12">
        <f t="shared" si="1"/>
        <v>0</v>
      </c>
      <c r="O73" s="15">
        <f>Assumptions!$E$19*N73</f>
        <v>0</v>
      </c>
      <c r="P73" s="17">
        <f>Assumptions!$E$16*O73</f>
        <v>0</v>
      </c>
      <c r="Q73" s="152">
        <f>Assumptions!$E$20*P73</f>
        <v>0</v>
      </c>
    </row>
    <row r="74" spans="1:17" ht="120" hidden="1">
      <c r="A74" s="4" t="s">
        <v>15</v>
      </c>
      <c r="B74" s="5" t="s">
        <v>601</v>
      </c>
      <c r="C74" s="3" t="s">
        <v>447</v>
      </c>
      <c r="E74" s="3" t="s">
        <v>448</v>
      </c>
      <c r="F74" s="1">
        <v>11</v>
      </c>
      <c r="G74" s="139" t="s">
        <v>53</v>
      </c>
      <c r="H74" s="140" t="s">
        <v>511</v>
      </c>
      <c r="I74" s="141">
        <v>0</v>
      </c>
      <c r="J74" s="141">
        <v>0.1</v>
      </c>
      <c r="K74" s="142" t="s">
        <v>974</v>
      </c>
      <c r="L74" s="14">
        <f>VLOOKUP(K74,Assumptions!$F$3:$H$12,3)</f>
        <v>1</v>
      </c>
      <c r="M74" s="149">
        <v>0.25</v>
      </c>
      <c r="N74" s="12">
        <f t="shared" si="1"/>
        <v>0</v>
      </c>
      <c r="O74" s="15">
        <f>Assumptions!$E$19*N74</f>
        <v>0</v>
      </c>
      <c r="P74" s="17">
        <f>Assumptions!$E$16*O74</f>
        <v>0</v>
      </c>
      <c r="Q74" s="152">
        <f>Assumptions!$E$20*P74</f>
        <v>0</v>
      </c>
    </row>
    <row r="75" spans="1:17" ht="180" hidden="1">
      <c r="A75" s="4" t="s">
        <v>15</v>
      </c>
      <c r="B75" s="5" t="s">
        <v>601</v>
      </c>
      <c r="C75" s="3" t="s">
        <v>455</v>
      </c>
      <c r="E75" s="3" t="s">
        <v>767</v>
      </c>
      <c r="F75" s="1">
        <v>15</v>
      </c>
      <c r="G75" s="139" t="s">
        <v>53</v>
      </c>
      <c r="H75" s="140" t="s">
        <v>511</v>
      </c>
      <c r="I75" s="141">
        <v>0</v>
      </c>
      <c r="J75" s="141">
        <v>0.05</v>
      </c>
      <c r="K75" s="142" t="s">
        <v>974</v>
      </c>
      <c r="L75" s="14">
        <f>VLOOKUP(K75,Assumptions!$F$3:$H$12,3)</f>
        <v>1</v>
      </c>
      <c r="M75" s="149">
        <v>0.25</v>
      </c>
      <c r="N75" s="12">
        <f t="shared" si="1"/>
        <v>0</v>
      </c>
      <c r="O75" s="15">
        <f>Assumptions!$E$19*N75</f>
        <v>0</v>
      </c>
      <c r="P75" s="17">
        <f>Assumptions!$E$16*O75</f>
        <v>0</v>
      </c>
      <c r="Q75" s="152">
        <f>Assumptions!$E$20*P75</f>
        <v>0</v>
      </c>
    </row>
    <row r="76" spans="1:17" ht="90" hidden="1">
      <c r="A76" s="4" t="s">
        <v>15</v>
      </c>
      <c r="B76" s="5" t="s">
        <v>601</v>
      </c>
      <c r="C76" s="3" t="s">
        <v>922</v>
      </c>
      <c r="E76" s="3" t="s">
        <v>600</v>
      </c>
      <c r="F76" s="1">
        <v>2</v>
      </c>
      <c r="G76" s="139" t="s">
        <v>52</v>
      </c>
      <c r="H76" s="140" t="s">
        <v>511</v>
      </c>
      <c r="I76" s="141">
        <v>0</v>
      </c>
      <c r="J76" s="141">
        <v>0.05</v>
      </c>
      <c r="K76" s="142" t="s">
        <v>974</v>
      </c>
      <c r="L76" s="14">
        <f>VLOOKUP(K76,Assumptions!$F$3:$H$12,3)</f>
        <v>1</v>
      </c>
      <c r="M76" s="149">
        <v>0.2</v>
      </c>
      <c r="N76" s="12">
        <f t="shared" si="1"/>
        <v>0</v>
      </c>
      <c r="O76" s="15">
        <f>Assumptions!$E$19*N76</f>
        <v>0</v>
      </c>
      <c r="P76" s="17">
        <f>Assumptions!$E$16*O76</f>
        <v>0</v>
      </c>
      <c r="Q76" s="152">
        <f>Assumptions!$E$20*P76</f>
        <v>0</v>
      </c>
    </row>
    <row r="77" spans="1:17" ht="47.25" hidden="1">
      <c r="A77" s="4" t="s">
        <v>15</v>
      </c>
      <c r="B77" s="5" t="s">
        <v>601</v>
      </c>
      <c r="C77" s="3" t="s">
        <v>109</v>
      </c>
      <c r="E77" s="3" t="s">
        <v>110</v>
      </c>
      <c r="F77" s="1">
        <v>27</v>
      </c>
      <c r="G77" s="139" t="s">
        <v>54</v>
      </c>
      <c r="H77" s="140" t="s">
        <v>513</v>
      </c>
      <c r="I77" s="141">
        <v>0</v>
      </c>
      <c r="J77" s="141">
        <v>0.05</v>
      </c>
      <c r="K77" s="142" t="s">
        <v>976</v>
      </c>
      <c r="L77" s="14">
        <f>VLOOKUP(K77,Assumptions!$F$3:$H$12,3)</f>
        <v>0.32</v>
      </c>
      <c r="M77" s="149">
        <v>0.5</v>
      </c>
      <c r="N77" s="12">
        <f t="shared" si="1"/>
        <v>0</v>
      </c>
      <c r="O77" s="15">
        <f>Assumptions!$E$19*N77</f>
        <v>0</v>
      </c>
      <c r="P77" s="17">
        <f>Assumptions!$E$16*O77</f>
        <v>0</v>
      </c>
      <c r="Q77" s="152">
        <f>Assumptions!$E$20*P77</f>
        <v>0</v>
      </c>
    </row>
    <row r="78" spans="1:17" ht="120" hidden="1">
      <c r="A78" s="4" t="s">
        <v>15</v>
      </c>
      <c r="B78" s="5" t="s">
        <v>601</v>
      </c>
      <c r="C78" s="3" t="s">
        <v>68</v>
      </c>
      <c r="E78" s="3" t="s">
        <v>145</v>
      </c>
      <c r="F78" s="1">
        <v>7</v>
      </c>
      <c r="G78" s="139" t="s">
        <v>54</v>
      </c>
      <c r="H78" s="140" t="s">
        <v>513</v>
      </c>
      <c r="I78" s="141">
        <v>0</v>
      </c>
      <c r="J78" s="141">
        <v>0.05</v>
      </c>
      <c r="K78" s="142" t="s">
        <v>974</v>
      </c>
      <c r="L78" s="14">
        <f>VLOOKUP(K78,Assumptions!$F$3:$H$12,3)</f>
        <v>1</v>
      </c>
      <c r="M78" s="149">
        <v>0.05</v>
      </c>
      <c r="N78" s="12">
        <f t="shared" si="1"/>
        <v>0</v>
      </c>
      <c r="O78" s="15">
        <f>Assumptions!$E$19*N78</f>
        <v>0</v>
      </c>
      <c r="P78" s="17">
        <f>Assumptions!$E$16*O78</f>
        <v>0</v>
      </c>
      <c r="Q78" s="152">
        <f>Assumptions!$E$20*P78</f>
        <v>0</v>
      </c>
    </row>
    <row r="79" spans="1:17" ht="150" hidden="1">
      <c r="A79" s="4" t="s">
        <v>15</v>
      </c>
      <c r="B79" s="5" t="s">
        <v>601</v>
      </c>
      <c r="C79" s="3" t="s">
        <v>606</v>
      </c>
      <c r="E79" s="3" t="s">
        <v>607</v>
      </c>
      <c r="F79" s="1">
        <v>4</v>
      </c>
      <c r="G79" s="139" t="s">
        <v>54</v>
      </c>
      <c r="H79" s="140" t="s">
        <v>511</v>
      </c>
      <c r="I79" s="141">
        <v>0</v>
      </c>
      <c r="J79" s="141">
        <v>0.02</v>
      </c>
      <c r="K79" s="142" t="s">
        <v>974</v>
      </c>
      <c r="L79" s="14">
        <f>VLOOKUP(K79,Assumptions!$F$3:$H$12,3)</f>
        <v>1</v>
      </c>
      <c r="M79" s="149">
        <v>0.1</v>
      </c>
      <c r="N79" s="12">
        <f t="shared" si="1"/>
        <v>0</v>
      </c>
      <c r="O79" s="15">
        <f>Assumptions!$E$19*N79</f>
        <v>0</v>
      </c>
      <c r="P79" s="17">
        <f>Assumptions!$E$16*O79</f>
        <v>0</v>
      </c>
      <c r="Q79" s="152">
        <f>Assumptions!$E$20*P79</f>
        <v>0</v>
      </c>
    </row>
    <row r="80" spans="1:17" ht="105" hidden="1">
      <c r="A80" s="4" t="s">
        <v>15</v>
      </c>
      <c r="B80" s="5" t="s">
        <v>601</v>
      </c>
      <c r="C80" s="3" t="s">
        <v>449</v>
      </c>
      <c r="E80" s="3" t="s">
        <v>450</v>
      </c>
      <c r="F80" s="1">
        <v>12</v>
      </c>
      <c r="G80" s="139" t="s">
        <v>54</v>
      </c>
      <c r="H80" s="140" t="s">
        <v>513</v>
      </c>
      <c r="I80" s="141">
        <v>0</v>
      </c>
      <c r="J80" s="141">
        <v>0.01</v>
      </c>
      <c r="K80" s="142" t="s">
        <v>975</v>
      </c>
      <c r="L80" s="14">
        <f>VLOOKUP(K80,Assumptions!$F$3:$H$12,3)</f>
        <v>0.64</v>
      </c>
      <c r="M80" s="149">
        <v>0.25</v>
      </c>
      <c r="N80" s="12">
        <f t="shared" si="1"/>
        <v>0</v>
      </c>
      <c r="O80" s="15">
        <f>Assumptions!$E$19*N80</f>
        <v>0</v>
      </c>
      <c r="P80" s="17">
        <f>Assumptions!$E$16*O80</f>
        <v>0</v>
      </c>
      <c r="Q80" s="152">
        <f>Assumptions!$E$20*P80</f>
        <v>0</v>
      </c>
    </row>
    <row r="81" spans="1:17" ht="135" hidden="1">
      <c r="A81" s="4" t="s">
        <v>15</v>
      </c>
      <c r="B81" s="5" t="s">
        <v>601</v>
      </c>
      <c r="C81" s="3" t="s">
        <v>676</v>
      </c>
      <c r="E81" s="3" t="s">
        <v>677</v>
      </c>
      <c r="F81" s="1">
        <v>23</v>
      </c>
      <c r="G81" s="139" t="s">
        <v>54</v>
      </c>
      <c r="H81" s="140" t="s">
        <v>513</v>
      </c>
      <c r="I81" s="141">
        <v>0</v>
      </c>
      <c r="J81" s="141">
        <v>0.15</v>
      </c>
      <c r="K81" s="142" t="s">
        <v>977</v>
      </c>
      <c r="L81" s="14">
        <f>VLOOKUP(K81,Assumptions!$F$3:$H$12,3)</f>
        <v>0.17</v>
      </c>
      <c r="M81" s="149">
        <v>0.25</v>
      </c>
      <c r="N81" s="12">
        <f t="shared" si="1"/>
        <v>0</v>
      </c>
      <c r="O81" s="15">
        <f>Assumptions!$E$19*N81</f>
        <v>0</v>
      </c>
      <c r="P81" s="17">
        <f>Assumptions!$E$16*O81</f>
        <v>0</v>
      </c>
      <c r="Q81" s="152">
        <f>Assumptions!$E$20*P81</f>
        <v>0</v>
      </c>
    </row>
    <row r="82" spans="1:17" ht="90" hidden="1">
      <c r="A82" s="4" t="s">
        <v>15</v>
      </c>
      <c r="B82" s="5" t="s">
        <v>601</v>
      </c>
      <c r="C82" s="3" t="s">
        <v>445</v>
      </c>
      <c r="E82" s="3" t="s">
        <v>446</v>
      </c>
      <c r="F82" s="1">
        <v>10</v>
      </c>
      <c r="G82" s="139" t="s">
        <v>54</v>
      </c>
      <c r="H82" s="140" t="s">
        <v>512</v>
      </c>
      <c r="I82" s="141">
        <v>0</v>
      </c>
      <c r="J82" s="141">
        <v>0.01</v>
      </c>
      <c r="K82" s="142" t="s">
        <v>974</v>
      </c>
      <c r="L82" s="14">
        <f>VLOOKUP(K82,Assumptions!$F$3:$H$12,3)</f>
        <v>1</v>
      </c>
      <c r="M82" s="149">
        <v>0.1</v>
      </c>
      <c r="N82" s="12">
        <f t="shared" si="1"/>
        <v>0</v>
      </c>
      <c r="O82" s="15">
        <f>Assumptions!$E$19*N82</f>
        <v>0</v>
      </c>
      <c r="P82" s="17">
        <f>Assumptions!$E$16*O82</f>
        <v>0</v>
      </c>
      <c r="Q82" s="152">
        <f>Assumptions!$E$20*P82</f>
        <v>0</v>
      </c>
    </row>
    <row r="83" spans="1:17" ht="105" hidden="1">
      <c r="A83" s="4" t="s">
        <v>15</v>
      </c>
      <c r="B83" s="5" t="s">
        <v>601</v>
      </c>
      <c r="C83" s="3" t="s">
        <v>453</v>
      </c>
      <c r="E83" s="3" t="s">
        <v>454</v>
      </c>
      <c r="F83" s="1">
        <v>14</v>
      </c>
      <c r="G83" s="139" t="s">
        <v>54</v>
      </c>
      <c r="H83" s="140" t="s">
        <v>513</v>
      </c>
      <c r="I83" s="141">
        <v>0</v>
      </c>
      <c r="J83" s="141">
        <v>0.02</v>
      </c>
      <c r="K83" s="142" t="s">
        <v>975</v>
      </c>
      <c r="L83" s="14">
        <f>VLOOKUP(K83,Assumptions!$F$3:$H$12,3)</f>
        <v>0.64</v>
      </c>
      <c r="M83" s="149">
        <v>0.05</v>
      </c>
      <c r="N83" s="12">
        <f t="shared" si="1"/>
        <v>0</v>
      </c>
      <c r="O83" s="15">
        <f>Assumptions!$E$19*N83</f>
        <v>0</v>
      </c>
      <c r="P83" s="17">
        <f>Assumptions!$E$16*O83</f>
        <v>0</v>
      </c>
      <c r="Q83" s="152">
        <f>Assumptions!$E$20*P83</f>
        <v>0</v>
      </c>
    </row>
    <row r="84" spans="1:17" ht="60" hidden="1">
      <c r="A84" s="4" t="s">
        <v>15</v>
      </c>
      <c r="B84" s="5" t="s">
        <v>601</v>
      </c>
      <c r="C84" s="3" t="s">
        <v>990</v>
      </c>
      <c r="E84" s="3" t="s">
        <v>991</v>
      </c>
      <c r="F84" s="1">
        <v>21</v>
      </c>
      <c r="G84" s="139" t="s">
        <v>54</v>
      </c>
      <c r="H84" s="140" t="s">
        <v>511</v>
      </c>
      <c r="I84" s="141">
        <v>0</v>
      </c>
      <c r="J84" s="141">
        <v>0.01</v>
      </c>
      <c r="K84" s="142" t="s">
        <v>974</v>
      </c>
      <c r="L84" s="14">
        <f>VLOOKUP(K84,Assumptions!$F$3:$H$12,3)</f>
        <v>1</v>
      </c>
      <c r="M84" s="149">
        <v>0.05</v>
      </c>
      <c r="N84" s="12">
        <f t="shared" si="1"/>
        <v>0</v>
      </c>
      <c r="O84" s="15">
        <f>Assumptions!$E$19*N84</f>
        <v>0</v>
      </c>
      <c r="P84" s="17">
        <f>Assumptions!$E$16*O84</f>
        <v>0</v>
      </c>
      <c r="Q84" s="152">
        <f>Assumptions!$E$20*P84</f>
        <v>0</v>
      </c>
    </row>
    <row r="85" spans="1:17" ht="135" hidden="1">
      <c r="A85" s="4" t="s">
        <v>15</v>
      </c>
      <c r="B85" s="5" t="s">
        <v>601</v>
      </c>
      <c r="C85" s="3" t="s">
        <v>678</v>
      </c>
      <c r="E85" s="3" t="s">
        <v>176</v>
      </c>
      <c r="F85" s="1">
        <v>24</v>
      </c>
      <c r="G85" s="139" t="s">
        <v>54</v>
      </c>
      <c r="H85" s="140" t="s">
        <v>513</v>
      </c>
      <c r="I85" s="141">
        <v>0</v>
      </c>
      <c r="J85" s="141">
        <v>0.05</v>
      </c>
      <c r="K85" s="142" t="s">
        <v>975</v>
      </c>
      <c r="L85" s="14">
        <f>VLOOKUP(K85,Assumptions!$F$3:$H$12,3)</f>
        <v>0.64</v>
      </c>
      <c r="M85" s="149">
        <v>0.15</v>
      </c>
      <c r="N85" s="12">
        <f t="shared" si="1"/>
        <v>0</v>
      </c>
      <c r="O85" s="15">
        <f>Assumptions!$E$19*N85</f>
        <v>0</v>
      </c>
      <c r="P85" s="17">
        <f>Assumptions!$E$16*O85</f>
        <v>0</v>
      </c>
      <c r="Q85" s="152">
        <f>Assumptions!$E$20*P85</f>
        <v>0</v>
      </c>
    </row>
    <row r="86" spans="1:17" ht="120" hidden="1">
      <c r="A86" s="4" t="s">
        <v>15</v>
      </c>
      <c r="B86" s="5" t="s">
        <v>601</v>
      </c>
      <c r="C86" s="3" t="s">
        <v>43</v>
      </c>
      <c r="E86" s="3" t="s">
        <v>325</v>
      </c>
      <c r="F86" s="1">
        <v>6</v>
      </c>
      <c r="G86" s="139" t="s">
        <v>53</v>
      </c>
      <c r="H86" s="140" t="s">
        <v>513</v>
      </c>
      <c r="I86" s="141">
        <v>0</v>
      </c>
      <c r="J86" s="141">
        <v>0.05</v>
      </c>
      <c r="K86" s="142" t="s">
        <v>974</v>
      </c>
      <c r="L86" s="14">
        <f>VLOOKUP(K86,Assumptions!$F$3:$H$12,3)</f>
        <v>1</v>
      </c>
      <c r="M86" s="149">
        <v>0.01</v>
      </c>
      <c r="N86" s="12">
        <f t="shared" si="1"/>
        <v>0</v>
      </c>
      <c r="O86" s="15">
        <f>Assumptions!$E$19*N86</f>
        <v>0</v>
      </c>
      <c r="P86" s="17">
        <f>Assumptions!$E$16*O86</f>
        <v>0</v>
      </c>
      <c r="Q86" s="152">
        <f>Assumptions!$E$20*P86</f>
        <v>0</v>
      </c>
    </row>
    <row r="87" spans="1:17" ht="75" hidden="1">
      <c r="A87" s="4" t="s">
        <v>15</v>
      </c>
      <c r="B87" s="5" t="s">
        <v>601</v>
      </c>
      <c r="C87" s="3" t="s">
        <v>768</v>
      </c>
      <c r="E87" s="3" t="s">
        <v>769</v>
      </c>
      <c r="F87" s="1">
        <v>16</v>
      </c>
      <c r="G87" s="139" t="s">
        <v>54</v>
      </c>
      <c r="H87" s="140" t="s">
        <v>512</v>
      </c>
      <c r="I87" s="141">
        <v>0</v>
      </c>
      <c r="J87" s="141">
        <v>0.01</v>
      </c>
      <c r="K87" s="142" t="s">
        <v>975</v>
      </c>
      <c r="L87" s="14">
        <f>VLOOKUP(K87,Assumptions!$F$3:$H$12,3)</f>
        <v>0.64</v>
      </c>
      <c r="M87" s="149">
        <v>0.1</v>
      </c>
      <c r="N87" s="12">
        <f t="shared" si="1"/>
        <v>0</v>
      </c>
      <c r="O87" s="15">
        <f>Assumptions!$E$19*N87</f>
        <v>0</v>
      </c>
      <c r="P87" s="17">
        <f>Assumptions!$E$16*O87</f>
        <v>0</v>
      </c>
      <c r="Q87" s="152">
        <f>Assumptions!$E$20*P87</f>
        <v>0</v>
      </c>
    </row>
    <row r="88" spans="1:17" ht="105" hidden="1">
      <c r="A88" s="4" t="s">
        <v>15</v>
      </c>
      <c r="B88" s="5" t="s">
        <v>601</v>
      </c>
      <c r="C88" s="3" t="s">
        <v>604</v>
      </c>
      <c r="E88" s="3" t="s">
        <v>605</v>
      </c>
      <c r="F88" s="1">
        <v>3</v>
      </c>
      <c r="G88" s="139" t="s">
        <v>54</v>
      </c>
      <c r="H88" s="140" t="s">
        <v>513</v>
      </c>
      <c r="I88" s="141">
        <v>0</v>
      </c>
      <c r="J88" s="141">
        <v>0</v>
      </c>
      <c r="K88" s="142" t="s">
        <v>975</v>
      </c>
      <c r="L88" s="14">
        <f>VLOOKUP(K88,Assumptions!$F$3:$H$12,3)</f>
        <v>0.64</v>
      </c>
      <c r="M88" s="149">
        <v>1</v>
      </c>
      <c r="N88" s="12">
        <f t="shared" si="1"/>
        <v>0</v>
      </c>
      <c r="O88" s="15">
        <f>Assumptions!$E$19*N88</f>
        <v>0</v>
      </c>
      <c r="P88" s="17">
        <f>Assumptions!$E$16*O88</f>
        <v>0</v>
      </c>
      <c r="Q88" s="152">
        <f>Assumptions!$E$20*P88</f>
        <v>0</v>
      </c>
    </row>
    <row r="89" spans="1:17" ht="180" hidden="1">
      <c r="A89" s="4" t="s">
        <v>15</v>
      </c>
      <c r="B89" s="5" t="s">
        <v>601</v>
      </c>
      <c r="C89" s="3" t="s">
        <v>148</v>
      </c>
      <c r="E89" s="3" t="s">
        <v>444</v>
      </c>
      <c r="F89" s="1">
        <v>9</v>
      </c>
      <c r="G89" s="139" t="s">
        <v>54</v>
      </c>
      <c r="H89" s="140" t="s">
        <v>514</v>
      </c>
      <c r="I89" s="141">
        <v>0</v>
      </c>
      <c r="J89" s="141">
        <v>0</v>
      </c>
      <c r="K89" s="142" t="s">
        <v>974</v>
      </c>
      <c r="L89" s="14">
        <f>VLOOKUP(K89,Assumptions!$F$3:$H$12,3)</f>
        <v>1</v>
      </c>
      <c r="M89" s="149">
        <v>1</v>
      </c>
      <c r="N89" s="12">
        <f t="shared" si="1"/>
        <v>0</v>
      </c>
      <c r="O89" s="15">
        <f>Assumptions!$E$19*N89</f>
        <v>0</v>
      </c>
      <c r="P89" s="17">
        <f>Assumptions!$E$16*O89</f>
        <v>0</v>
      </c>
      <c r="Q89" s="152">
        <f>Assumptions!$E$20*P89</f>
        <v>0</v>
      </c>
    </row>
    <row r="90" spans="1:17" ht="165" hidden="1">
      <c r="A90" s="4" t="s">
        <v>15</v>
      </c>
      <c r="B90" s="5" t="s">
        <v>601</v>
      </c>
      <c r="C90" s="3" t="s">
        <v>770</v>
      </c>
      <c r="E90" s="3" t="s">
        <v>750</v>
      </c>
      <c r="F90" s="1">
        <v>17</v>
      </c>
      <c r="G90" s="139" t="s">
        <v>54</v>
      </c>
      <c r="H90" s="140" t="s">
        <v>514</v>
      </c>
      <c r="I90" s="141">
        <v>0</v>
      </c>
      <c r="J90" s="141">
        <v>0</v>
      </c>
      <c r="K90" s="142" t="s">
        <v>974</v>
      </c>
      <c r="L90" s="14">
        <f>VLOOKUP(K90,Assumptions!$F$3:$H$12,3)</f>
        <v>1</v>
      </c>
      <c r="M90" s="149">
        <v>1</v>
      </c>
      <c r="N90" s="12">
        <f t="shared" si="1"/>
        <v>0</v>
      </c>
      <c r="O90" s="15">
        <f>Assumptions!$E$19*N90</f>
        <v>0</v>
      </c>
      <c r="P90" s="17">
        <f>Assumptions!$E$16*O90</f>
        <v>0</v>
      </c>
      <c r="Q90" s="152">
        <f>Assumptions!$E$20*P90</f>
        <v>0</v>
      </c>
    </row>
    <row r="91" spans="1:17" ht="105" hidden="1">
      <c r="A91" s="4" t="s">
        <v>15</v>
      </c>
      <c r="B91" s="5" t="s">
        <v>601</v>
      </c>
      <c r="C91" s="3" t="s">
        <v>111</v>
      </c>
      <c r="E91" s="3" t="s">
        <v>123</v>
      </c>
      <c r="F91" s="1">
        <v>28</v>
      </c>
      <c r="G91" s="139" t="s">
        <v>54</v>
      </c>
      <c r="H91" s="140" t="s">
        <v>511</v>
      </c>
      <c r="I91" s="141">
        <v>0</v>
      </c>
      <c r="J91" s="141">
        <v>0</v>
      </c>
      <c r="K91" s="142" t="s">
        <v>974</v>
      </c>
      <c r="L91" s="14">
        <f>VLOOKUP(K91,Assumptions!$F$3:$H$12,3)</f>
        <v>1</v>
      </c>
      <c r="M91" s="149">
        <v>0.25</v>
      </c>
      <c r="N91" s="12">
        <f t="shared" si="1"/>
        <v>0</v>
      </c>
      <c r="O91" s="15">
        <f>Assumptions!$E$19*N91</f>
        <v>0</v>
      </c>
      <c r="P91" s="17">
        <f>Assumptions!$E$16*O91</f>
        <v>0</v>
      </c>
      <c r="Q91" s="152">
        <f>Assumptions!$E$20*P91</f>
        <v>0</v>
      </c>
    </row>
    <row r="92" spans="1:17" ht="180" hidden="1">
      <c r="A92" s="4" t="s">
        <v>17</v>
      </c>
      <c r="B92" s="5" t="s">
        <v>601</v>
      </c>
      <c r="C92" s="3" t="s">
        <v>955</v>
      </c>
      <c r="D92" s="3" t="s">
        <v>956</v>
      </c>
      <c r="E92" s="3" t="s">
        <v>957</v>
      </c>
      <c r="F92" s="1">
        <v>233</v>
      </c>
      <c r="G92" s="139" t="s">
        <v>54</v>
      </c>
      <c r="H92" s="140" t="s">
        <v>513</v>
      </c>
      <c r="I92" s="141">
        <v>0</v>
      </c>
      <c r="J92" s="141">
        <v>0.05</v>
      </c>
      <c r="K92" s="142" t="s">
        <v>975</v>
      </c>
      <c r="L92" s="14">
        <f>VLOOKUP(K92,Assumptions!$F$3:$H$12,3)</f>
        <v>0.64</v>
      </c>
      <c r="M92" s="149">
        <v>1</v>
      </c>
      <c r="N92" s="12">
        <f t="shared" si="1"/>
        <v>0</v>
      </c>
      <c r="O92" s="15">
        <f>Assumptions!$E$19*N92</f>
        <v>0</v>
      </c>
      <c r="P92" s="17">
        <f>Assumptions!$E$16*O92</f>
        <v>0</v>
      </c>
      <c r="Q92" s="152">
        <f>Assumptions!$E$20*P92</f>
        <v>0</v>
      </c>
    </row>
    <row r="93" spans="1:17" ht="150" hidden="1">
      <c r="A93" s="4" t="s">
        <v>17</v>
      </c>
      <c r="B93" s="5" t="s">
        <v>601</v>
      </c>
      <c r="C93" s="3" t="s">
        <v>771</v>
      </c>
      <c r="D93" s="3" t="s">
        <v>772</v>
      </c>
      <c r="E93" s="3" t="s">
        <v>532</v>
      </c>
      <c r="F93" s="1">
        <v>240</v>
      </c>
      <c r="G93" s="139" t="s">
        <v>54</v>
      </c>
      <c r="H93" s="140" t="s">
        <v>513</v>
      </c>
      <c r="I93" s="141">
        <v>0</v>
      </c>
      <c r="J93" s="141">
        <v>0.05</v>
      </c>
      <c r="K93" s="142" t="s">
        <v>975</v>
      </c>
      <c r="L93" s="14">
        <f>VLOOKUP(K93,Assumptions!$F$3:$H$12,3)</f>
        <v>0.64</v>
      </c>
      <c r="M93" s="149">
        <v>0.1</v>
      </c>
      <c r="N93" s="12">
        <f t="shared" si="1"/>
        <v>0</v>
      </c>
      <c r="O93" s="15">
        <f>Assumptions!$E$19*N93</f>
        <v>0</v>
      </c>
      <c r="P93" s="17">
        <f>Assumptions!$E$16*O93</f>
        <v>0</v>
      </c>
      <c r="Q93" s="152">
        <f>Assumptions!$E$20*P93</f>
        <v>0</v>
      </c>
    </row>
    <row r="94" spans="1:17" ht="60" hidden="1">
      <c r="A94" s="4" t="s">
        <v>17</v>
      </c>
      <c r="B94" s="5" t="s">
        <v>601</v>
      </c>
      <c r="C94" s="3" t="s">
        <v>12</v>
      </c>
      <c r="D94" s="3" t="s">
        <v>13</v>
      </c>
      <c r="E94" s="3" t="s">
        <v>284</v>
      </c>
      <c r="F94" s="1">
        <v>214</v>
      </c>
      <c r="G94" s="139" t="s">
        <v>54</v>
      </c>
      <c r="H94" s="140" t="s">
        <v>512</v>
      </c>
      <c r="I94" s="141">
        <v>0</v>
      </c>
      <c r="J94" s="141">
        <v>0.1</v>
      </c>
      <c r="K94" s="142" t="s">
        <v>977</v>
      </c>
      <c r="L94" s="14">
        <f>VLOOKUP(K94,Assumptions!$F$3:$H$12,3)</f>
        <v>0.17</v>
      </c>
      <c r="M94" s="149">
        <v>0.25</v>
      </c>
      <c r="N94" s="12">
        <f t="shared" si="1"/>
        <v>0</v>
      </c>
      <c r="O94" s="15">
        <f>Assumptions!$E$19*N94</f>
        <v>0</v>
      </c>
      <c r="P94" s="17">
        <f>Assumptions!$E$16*O94</f>
        <v>0</v>
      </c>
      <c r="Q94" s="152">
        <f>Assumptions!$E$20*P94</f>
        <v>0</v>
      </c>
    </row>
    <row r="95" spans="1:17" ht="105" hidden="1">
      <c r="A95" s="4" t="s">
        <v>17</v>
      </c>
      <c r="B95" s="5" t="s">
        <v>601</v>
      </c>
      <c r="C95" s="3" t="s">
        <v>702</v>
      </c>
      <c r="D95" s="3" t="s">
        <v>703</v>
      </c>
      <c r="E95" s="3" t="s">
        <v>704</v>
      </c>
      <c r="F95" s="1">
        <v>236</v>
      </c>
      <c r="G95" s="139" t="s">
        <v>54</v>
      </c>
      <c r="H95" s="140" t="s">
        <v>511</v>
      </c>
      <c r="I95" s="141">
        <v>0</v>
      </c>
      <c r="J95" s="141">
        <v>0.01</v>
      </c>
      <c r="K95" s="142" t="s">
        <v>976</v>
      </c>
      <c r="L95" s="14">
        <f>VLOOKUP(K95,Assumptions!$F$3:$H$12,3)</f>
        <v>0.32</v>
      </c>
      <c r="M95" s="149">
        <v>0.5</v>
      </c>
      <c r="N95" s="12">
        <f t="shared" si="1"/>
        <v>0</v>
      </c>
      <c r="O95" s="15">
        <f>Assumptions!$E$19*N95</f>
        <v>0</v>
      </c>
      <c r="P95" s="17">
        <f>Assumptions!$E$16*O95</f>
        <v>0</v>
      </c>
      <c r="Q95" s="152">
        <f>Assumptions!$E$20*P95</f>
        <v>0</v>
      </c>
    </row>
    <row r="96" spans="1:17" ht="120" hidden="1">
      <c r="A96" s="4" t="s">
        <v>17</v>
      </c>
      <c r="B96" s="5" t="s">
        <v>601</v>
      </c>
      <c r="C96" s="3" t="s">
        <v>282</v>
      </c>
      <c r="D96" s="3" t="s">
        <v>283</v>
      </c>
      <c r="E96" s="3" t="s">
        <v>580</v>
      </c>
      <c r="F96" s="1">
        <v>195</v>
      </c>
      <c r="G96" s="139" t="s">
        <v>54</v>
      </c>
      <c r="H96" s="140" t="s">
        <v>511</v>
      </c>
      <c r="I96" s="141">
        <v>0</v>
      </c>
      <c r="J96" s="141">
        <v>0.05</v>
      </c>
      <c r="K96" s="142" t="s">
        <v>976</v>
      </c>
      <c r="L96" s="14">
        <f>VLOOKUP(K96,Assumptions!$F$3:$H$12,3)</f>
        <v>0.32</v>
      </c>
      <c r="M96" s="149">
        <v>0.1</v>
      </c>
      <c r="N96" s="12">
        <f t="shared" si="1"/>
        <v>0</v>
      </c>
      <c r="O96" s="15">
        <f>Assumptions!$E$19*N96</f>
        <v>0</v>
      </c>
      <c r="P96" s="17">
        <f>Assumptions!$E$16*O96</f>
        <v>0</v>
      </c>
      <c r="Q96" s="152">
        <f>Assumptions!$E$20*P96</f>
        <v>0</v>
      </c>
    </row>
    <row r="97" spans="1:17" ht="225" hidden="1">
      <c r="A97" s="4" t="s">
        <v>17</v>
      </c>
      <c r="B97" s="5" t="s">
        <v>601</v>
      </c>
      <c r="C97" s="3" t="s">
        <v>996</v>
      </c>
      <c r="D97" s="3" t="s">
        <v>997</v>
      </c>
      <c r="E97" s="3" t="s">
        <v>69</v>
      </c>
      <c r="F97" s="1">
        <v>238</v>
      </c>
      <c r="G97" s="139" t="s">
        <v>54</v>
      </c>
      <c r="H97" s="140" t="s">
        <v>511</v>
      </c>
      <c r="I97" s="141">
        <v>0</v>
      </c>
      <c r="J97" s="141">
        <v>0.05</v>
      </c>
      <c r="K97" s="142" t="s">
        <v>976</v>
      </c>
      <c r="L97" s="14">
        <f>VLOOKUP(K97,Assumptions!$F$3:$H$12,3)</f>
        <v>0.32</v>
      </c>
      <c r="M97" s="149">
        <v>0.1</v>
      </c>
      <c r="N97" s="12">
        <f t="shared" si="1"/>
        <v>0</v>
      </c>
      <c r="O97" s="15">
        <f>Assumptions!$E$19*N97</f>
        <v>0</v>
      </c>
      <c r="P97" s="17">
        <f>Assumptions!$E$16*O97</f>
        <v>0</v>
      </c>
      <c r="Q97" s="152">
        <f>Assumptions!$E$20*P97</f>
        <v>0</v>
      </c>
    </row>
    <row r="98" spans="1:17" ht="210" hidden="1">
      <c r="A98" s="4" t="s">
        <v>17</v>
      </c>
      <c r="B98" s="5" t="s">
        <v>601</v>
      </c>
      <c r="C98" s="3" t="s">
        <v>73</v>
      </c>
      <c r="D98" s="3" t="s">
        <v>74</v>
      </c>
      <c r="E98" s="3" t="s">
        <v>666</v>
      </c>
      <c r="F98" s="1">
        <v>200</v>
      </c>
      <c r="G98" s="139" t="s">
        <v>54</v>
      </c>
      <c r="H98" s="140" t="s">
        <v>511</v>
      </c>
      <c r="I98" s="141">
        <v>0</v>
      </c>
      <c r="J98" s="141">
        <v>0.05</v>
      </c>
      <c r="K98" s="142" t="s">
        <v>976</v>
      </c>
      <c r="L98" s="14">
        <f>VLOOKUP(K98,Assumptions!$F$3:$H$12,3)</f>
        <v>0.32</v>
      </c>
      <c r="M98" s="149">
        <v>0.05</v>
      </c>
      <c r="N98" s="12">
        <f t="shared" si="1"/>
        <v>0</v>
      </c>
      <c r="O98" s="15">
        <f>Assumptions!$E$19*N98</f>
        <v>0</v>
      </c>
      <c r="P98" s="17">
        <f>Assumptions!$E$16*O98</f>
        <v>0</v>
      </c>
      <c r="Q98" s="152">
        <f>Assumptions!$E$20*P98</f>
        <v>0</v>
      </c>
    </row>
    <row r="99" spans="1:17" ht="135" hidden="1">
      <c r="A99" s="4" t="s">
        <v>17</v>
      </c>
      <c r="B99" s="5" t="s">
        <v>601</v>
      </c>
      <c r="C99" s="3" t="s">
        <v>291</v>
      </c>
      <c r="D99" s="3" t="s">
        <v>569</v>
      </c>
      <c r="E99" s="3" t="s">
        <v>570</v>
      </c>
      <c r="F99" s="1">
        <v>217</v>
      </c>
      <c r="G99" s="139" t="s">
        <v>54</v>
      </c>
      <c r="H99" s="140" t="s">
        <v>511</v>
      </c>
      <c r="I99" s="141">
        <v>0</v>
      </c>
      <c r="J99" s="141">
        <v>0.01</v>
      </c>
      <c r="K99" s="142" t="s">
        <v>975</v>
      </c>
      <c r="L99" s="14">
        <f>VLOOKUP(K99,Assumptions!$F$3:$H$12,3)</f>
        <v>0.64</v>
      </c>
      <c r="M99" s="149">
        <v>0.05</v>
      </c>
      <c r="N99" s="12">
        <f t="shared" si="1"/>
        <v>0</v>
      </c>
      <c r="O99" s="15">
        <f>Assumptions!$E$19*N99</f>
        <v>0</v>
      </c>
      <c r="P99" s="17">
        <f>Assumptions!$E$16*O99</f>
        <v>0</v>
      </c>
      <c r="Q99" s="152">
        <f>Assumptions!$E$20*P99</f>
        <v>0</v>
      </c>
    </row>
    <row r="100" spans="1:17" ht="120" hidden="1">
      <c r="A100" s="4" t="s">
        <v>17</v>
      </c>
      <c r="B100" s="5" t="s">
        <v>601</v>
      </c>
      <c r="C100" s="3" t="s">
        <v>75</v>
      </c>
      <c r="D100" s="3" t="s">
        <v>636</v>
      </c>
      <c r="E100" s="3" t="s">
        <v>637</v>
      </c>
      <c r="F100" s="1">
        <v>201</v>
      </c>
      <c r="G100" s="139" t="s">
        <v>54</v>
      </c>
      <c r="H100" s="140" t="s">
        <v>511</v>
      </c>
      <c r="I100" s="141">
        <v>0</v>
      </c>
      <c r="J100" s="141">
        <v>0</v>
      </c>
      <c r="K100" s="142" t="s">
        <v>976</v>
      </c>
      <c r="L100" s="14">
        <f>VLOOKUP(K100,Assumptions!$F$3:$H$12,3)</f>
        <v>0.32</v>
      </c>
      <c r="M100" s="149">
        <v>0.2</v>
      </c>
      <c r="N100" s="12">
        <f t="shared" si="1"/>
        <v>0</v>
      </c>
      <c r="O100" s="15">
        <f>Assumptions!$E$19*N100</f>
        <v>0</v>
      </c>
      <c r="P100" s="17">
        <f>Assumptions!$E$16*O100</f>
        <v>0</v>
      </c>
      <c r="Q100" s="152">
        <f>Assumptions!$E$20*P100</f>
        <v>0</v>
      </c>
    </row>
    <row r="101" spans="1:17" ht="120" hidden="1">
      <c r="A101" s="4" t="s">
        <v>17</v>
      </c>
      <c r="B101" s="5" t="s">
        <v>789</v>
      </c>
      <c r="C101" s="3" t="s">
        <v>899</v>
      </c>
      <c r="D101" s="3" t="s">
        <v>900</v>
      </c>
      <c r="E101" s="3" t="s">
        <v>901</v>
      </c>
      <c r="F101" s="1">
        <v>307</v>
      </c>
      <c r="G101" s="139" t="s">
        <v>54</v>
      </c>
      <c r="H101" s="140" t="s">
        <v>54</v>
      </c>
      <c r="I101" s="141">
        <v>0</v>
      </c>
      <c r="J101" s="141">
        <v>0</v>
      </c>
      <c r="K101" s="142" t="s">
        <v>708</v>
      </c>
      <c r="L101" s="14">
        <f>VLOOKUP(K101,Assumptions!$F$3:$H$12,3)</f>
        <v>0.04</v>
      </c>
      <c r="M101" s="149">
        <v>0</v>
      </c>
      <c r="N101" s="12">
        <f t="shared" si="1"/>
        <v>0</v>
      </c>
      <c r="O101" s="15">
        <f>Assumptions!$E$19*N101</f>
        <v>0</v>
      </c>
      <c r="P101" s="17">
        <f>Assumptions!$E$16*O101</f>
        <v>0</v>
      </c>
      <c r="Q101" s="152">
        <f>Assumptions!$E$20*P101</f>
        <v>0</v>
      </c>
    </row>
    <row r="102" spans="1:17" ht="120" hidden="1">
      <c r="A102" s="4" t="s">
        <v>17</v>
      </c>
      <c r="B102" s="5" t="s">
        <v>789</v>
      </c>
      <c r="C102" s="3" t="s">
        <v>902</v>
      </c>
      <c r="D102" s="3" t="s">
        <v>903</v>
      </c>
      <c r="E102" s="3" t="s">
        <v>904</v>
      </c>
      <c r="F102" s="1">
        <v>308</v>
      </c>
      <c r="G102" s="139" t="s">
        <v>54</v>
      </c>
      <c r="H102" s="140" t="s">
        <v>54</v>
      </c>
      <c r="I102" s="141">
        <v>0</v>
      </c>
      <c r="J102" s="141">
        <v>0</v>
      </c>
      <c r="K102" s="142" t="s">
        <v>708</v>
      </c>
      <c r="L102" s="14">
        <f>VLOOKUP(K102,Assumptions!$F$3:$H$12,3)</f>
        <v>0.04</v>
      </c>
      <c r="M102" s="149">
        <v>0</v>
      </c>
      <c r="N102" s="12">
        <f t="shared" si="1"/>
        <v>0</v>
      </c>
      <c r="O102" s="15">
        <f>Assumptions!$E$19*N102</f>
        <v>0</v>
      </c>
      <c r="P102" s="17">
        <f>Assumptions!$E$16*O102</f>
        <v>0</v>
      </c>
      <c r="Q102" s="152">
        <f>Assumptions!$E$20*P102</f>
        <v>0</v>
      </c>
    </row>
    <row r="103" spans="1:17" ht="135" hidden="1">
      <c r="A103" s="4" t="s">
        <v>17</v>
      </c>
      <c r="B103" s="5" t="s">
        <v>789</v>
      </c>
      <c r="C103" s="3" t="s">
        <v>905</v>
      </c>
      <c r="D103" s="3" t="s">
        <v>906</v>
      </c>
      <c r="E103" s="3" t="s">
        <v>907</v>
      </c>
      <c r="F103" s="1">
        <v>309</v>
      </c>
      <c r="G103" s="139" t="s">
        <v>54</v>
      </c>
      <c r="H103" s="140" t="s">
        <v>54</v>
      </c>
      <c r="I103" s="141">
        <v>0</v>
      </c>
      <c r="J103" s="141">
        <v>0</v>
      </c>
      <c r="K103" s="142" t="s">
        <v>708</v>
      </c>
      <c r="L103" s="14">
        <f>VLOOKUP(K103,Assumptions!$F$3:$H$12,3)</f>
        <v>0.04</v>
      </c>
      <c r="M103" s="149">
        <v>0</v>
      </c>
      <c r="N103" s="12">
        <f t="shared" si="1"/>
        <v>0</v>
      </c>
      <c r="O103" s="15">
        <f>Assumptions!$E$19*N103</f>
        <v>0</v>
      </c>
      <c r="P103" s="17">
        <f>Assumptions!$E$16*O103</f>
        <v>0</v>
      </c>
      <c r="Q103" s="152">
        <f>Assumptions!$E$20*P103</f>
        <v>0</v>
      </c>
    </row>
    <row r="104" spans="1:17" ht="75" hidden="1">
      <c r="A104" s="4" t="s">
        <v>17</v>
      </c>
      <c r="B104" s="5" t="s">
        <v>789</v>
      </c>
      <c r="C104" s="3" t="s">
        <v>908</v>
      </c>
      <c r="D104" s="3" t="s">
        <v>909</v>
      </c>
      <c r="E104" s="3" t="s">
        <v>910</v>
      </c>
      <c r="F104" s="1">
        <v>310</v>
      </c>
      <c r="G104" s="139" t="s">
        <v>54</v>
      </c>
      <c r="H104" s="140" t="s">
        <v>54</v>
      </c>
      <c r="I104" s="141">
        <v>0</v>
      </c>
      <c r="J104" s="141">
        <v>0</v>
      </c>
      <c r="K104" s="142" t="s">
        <v>708</v>
      </c>
      <c r="L104" s="14">
        <f>VLOOKUP(K104,Assumptions!$F$3:$H$12,3)</f>
        <v>0.04</v>
      </c>
      <c r="M104" s="149">
        <v>0</v>
      </c>
      <c r="N104" s="12">
        <f t="shared" si="1"/>
        <v>0</v>
      </c>
      <c r="O104" s="15">
        <f>Assumptions!$E$19*N104</f>
        <v>0</v>
      </c>
      <c r="P104" s="17">
        <f>Assumptions!$E$16*O104</f>
        <v>0</v>
      </c>
      <c r="Q104" s="152">
        <f>Assumptions!$E$20*P104</f>
        <v>0</v>
      </c>
    </row>
    <row r="105" spans="1:17" ht="135" hidden="1">
      <c r="A105" s="4" t="s">
        <v>17</v>
      </c>
      <c r="B105" s="5" t="s">
        <v>789</v>
      </c>
      <c r="C105" s="3" t="s">
        <v>914</v>
      </c>
      <c r="D105" s="3" t="s">
        <v>915</v>
      </c>
      <c r="E105" s="3" t="s">
        <v>993</v>
      </c>
      <c r="F105" s="1">
        <v>312</v>
      </c>
      <c r="G105" s="139" t="s">
        <v>54</v>
      </c>
      <c r="H105" s="140" t="s">
        <v>54</v>
      </c>
      <c r="I105" s="141">
        <v>0</v>
      </c>
      <c r="J105" s="141">
        <v>0</v>
      </c>
      <c r="K105" s="142" t="s">
        <v>708</v>
      </c>
      <c r="L105" s="14">
        <f>VLOOKUP(K105,Assumptions!$F$3:$H$12,3)</f>
        <v>0.04</v>
      </c>
      <c r="M105" s="149">
        <v>0</v>
      </c>
      <c r="N105" s="12">
        <f t="shared" si="1"/>
        <v>0</v>
      </c>
      <c r="O105" s="15">
        <f>Assumptions!$E$19*N105</f>
        <v>0</v>
      </c>
      <c r="P105" s="17">
        <f>Assumptions!$E$16*O105</f>
        <v>0</v>
      </c>
      <c r="Q105" s="152">
        <f>Assumptions!$E$20*P105</f>
        <v>0</v>
      </c>
    </row>
    <row r="106" spans="1:17" ht="135" hidden="1">
      <c r="A106" s="4" t="s">
        <v>17</v>
      </c>
      <c r="B106" s="5" t="s">
        <v>789</v>
      </c>
      <c r="C106" s="3" t="s">
        <v>994</v>
      </c>
      <c r="D106" s="3" t="s">
        <v>995</v>
      </c>
      <c r="E106" s="3" t="s">
        <v>743</v>
      </c>
      <c r="F106" s="1">
        <v>313</v>
      </c>
      <c r="G106" s="139" t="s">
        <v>54</v>
      </c>
      <c r="H106" s="140" t="s">
        <v>54</v>
      </c>
      <c r="I106" s="141">
        <v>0</v>
      </c>
      <c r="J106" s="141">
        <v>0</v>
      </c>
      <c r="K106" s="142" t="s">
        <v>708</v>
      </c>
      <c r="L106" s="14">
        <f>VLOOKUP(K106,Assumptions!$F$3:$H$12,3)</f>
        <v>0.04</v>
      </c>
      <c r="M106" s="149">
        <v>0</v>
      </c>
      <c r="N106" s="12">
        <f t="shared" si="1"/>
        <v>0</v>
      </c>
      <c r="O106" s="15">
        <f>Assumptions!$E$19*N106</f>
        <v>0</v>
      </c>
      <c r="P106" s="17">
        <f>Assumptions!$E$16*O106</f>
        <v>0</v>
      </c>
      <c r="Q106" s="152">
        <f>Assumptions!$E$20*P106</f>
        <v>0</v>
      </c>
    </row>
    <row r="107" spans="1:17" ht="120" hidden="1">
      <c r="A107" s="4" t="s">
        <v>17</v>
      </c>
      <c r="B107" s="5" t="s">
        <v>789</v>
      </c>
      <c r="C107" s="3" t="s">
        <v>744</v>
      </c>
      <c r="D107" s="3" t="s">
        <v>745</v>
      </c>
      <c r="E107" s="3" t="s">
        <v>469</v>
      </c>
      <c r="F107" s="1">
        <v>314</v>
      </c>
      <c r="G107" s="139" t="s">
        <v>54</v>
      </c>
      <c r="H107" s="140" t="s">
        <v>54</v>
      </c>
      <c r="I107" s="141">
        <v>0</v>
      </c>
      <c r="J107" s="141">
        <v>0</v>
      </c>
      <c r="K107" s="142" t="s">
        <v>708</v>
      </c>
      <c r="L107" s="14">
        <f>VLOOKUP(K107,Assumptions!$F$3:$H$12,3)</f>
        <v>0.04</v>
      </c>
      <c r="M107" s="149">
        <v>0</v>
      </c>
      <c r="N107" s="12">
        <f t="shared" si="1"/>
        <v>0</v>
      </c>
      <c r="O107" s="15">
        <f>Assumptions!$E$19*N107</f>
        <v>0</v>
      </c>
      <c r="P107" s="17">
        <f>Assumptions!$E$16*O107</f>
        <v>0</v>
      </c>
      <c r="Q107" s="152">
        <f>Assumptions!$E$20*P107</f>
        <v>0</v>
      </c>
    </row>
    <row r="108" spans="1:17" ht="90" hidden="1">
      <c r="A108" s="4" t="s">
        <v>17</v>
      </c>
      <c r="B108" s="5" t="s">
        <v>789</v>
      </c>
      <c r="C108" s="3" t="s">
        <v>470</v>
      </c>
      <c r="D108" s="3" t="s">
        <v>471</v>
      </c>
      <c r="E108" s="3" t="s">
        <v>472</v>
      </c>
      <c r="F108" s="1">
        <v>315</v>
      </c>
      <c r="G108" s="139" t="s">
        <v>54</v>
      </c>
      <c r="H108" s="140" t="s">
        <v>54</v>
      </c>
      <c r="I108" s="141">
        <v>0</v>
      </c>
      <c r="J108" s="141">
        <v>0</v>
      </c>
      <c r="K108" s="142" t="s">
        <v>708</v>
      </c>
      <c r="L108" s="14">
        <f>VLOOKUP(K108,Assumptions!$F$3:$H$12,3)</f>
        <v>0.04</v>
      </c>
      <c r="M108" s="149">
        <v>0</v>
      </c>
      <c r="N108" s="12">
        <f t="shared" si="1"/>
        <v>0</v>
      </c>
      <c r="O108" s="15">
        <f>Assumptions!$E$19*N108</f>
        <v>0</v>
      </c>
      <c r="P108" s="17">
        <f>Assumptions!$E$16*O108</f>
        <v>0</v>
      </c>
      <c r="Q108" s="152">
        <f>Assumptions!$E$20*P108</f>
        <v>0</v>
      </c>
    </row>
    <row r="109" spans="1:17" ht="75" hidden="1">
      <c r="A109" s="4" t="s">
        <v>17</v>
      </c>
      <c r="B109" s="5" t="s">
        <v>789</v>
      </c>
      <c r="C109" s="3" t="s">
        <v>473</v>
      </c>
      <c r="D109" s="3" t="s">
        <v>474</v>
      </c>
      <c r="E109" s="3" t="s">
        <v>186</v>
      </c>
      <c r="F109" s="1">
        <v>316</v>
      </c>
      <c r="G109" s="139" t="s">
        <v>54</v>
      </c>
      <c r="H109" s="140" t="s">
        <v>54</v>
      </c>
      <c r="I109" s="141">
        <v>0</v>
      </c>
      <c r="J109" s="141">
        <v>0</v>
      </c>
      <c r="K109" s="142" t="s">
        <v>708</v>
      </c>
      <c r="L109" s="14">
        <f>VLOOKUP(K109,Assumptions!$F$3:$H$12,3)</f>
        <v>0.04</v>
      </c>
      <c r="M109" s="149">
        <v>0</v>
      </c>
      <c r="N109" s="12">
        <f t="shared" si="1"/>
        <v>0</v>
      </c>
      <c r="O109" s="15">
        <f>Assumptions!$E$19*N109</f>
        <v>0</v>
      </c>
      <c r="P109" s="17">
        <f>Assumptions!$E$16*O109</f>
        <v>0</v>
      </c>
      <c r="Q109" s="152">
        <f>Assumptions!$E$20*P109</f>
        <v>0</v>
      </c>
    </row>
    <row r="110" spans="1:17" ht="105" hidden="1">
      <c r="A110" s="4" t="s">
        <v>17</v>
      </c>
      <c r="B110" s="5" t="s">
        <v>789</v>
      </c>
      <c r="C110" s="3" t="s">
        <v>187</v>
      </c>
      <c r="D110" s="3" t="s">
        <v>188</v>
      </c>
      <c r="E110" s="3" t="s">
        <v>399</v>
      </c>
      <c r="F110" s="1">
        <v>317</v>
      </c>
      <c r="G110" s="139" t="s">
        <v>54</v>
      </c>
      <c r="H110" s="140" t="s">
        <v>54</v>
      </c>
      <c r="I110" s="141">
        <v>0</v>
      </c>
      <c r="J110" s="141">
        <v>0</v>
      </c>
      <c r="K110" s="142" t="s">
        <v>708</v>
      </c>
      <c r="L110" s="14">
        <f>VLOOKUP(K110,Assumptions!$F$3:$H$12,3)</f>
        <v>0.04</v>
      </c>
      <c r="M110" s="149">
        <v>0</v>
      </c>
      <c r="N110" s="12">
        <f t="shared" si="1"/>
        <v>0</v>
      </c>
      <c r="O110" s="15">
        <f>Assumptions!$E$19*N110</f>
        <v>0</v>
      </c>
      <c r="P110" s="17">
        <f>Assumptions!$E$16*O110</f>
        <v>0</v>
      </c>
      <c r="Q110" s="152">
        <f>Assumptions!$E$20*P110</f>
        <v>0</v>
      </c>
    </row>
    <row r="111" spans="1:17" ht="105" hidden="1">
      <c r="A111" s="4" t="s">
        <v>17</v>
      </c>
      <c r="B111" s="5" t="s">
        <v>789</v>
      </c>
      <c r="C111" s="3" t="s">
        <v>400</v>
      </c>
      <c r="D111" s="3" t="s">
        <v>401</v>
      </c>
      <c r="E111" s="3" t="s">
        <v>402</v>
      </c>
      <c r="F111" s="1">
        <v>318</v>
      </c>
      <c r="G111" s="139" t="s">
        <v>54</v>
      </c>
      <c r="H111" s="140" t="s">
        <v>54</v>
      </c>
      <c r="I111" s="141">
        <v>0</v>
      </c>
      <c r="J111" s="141">
        <v>0</v>
      </c>
      <c r="K111" s="142" t="s">
        <v>708</v>
      </c>
      <c r="L111" s="14">
        <f>VLOOKUP(K111,Assumptions!$F$3:$H$12,3)</f>
        <v>0.04</v>
      </c>
      <c r="M111" s="149">
        <v>0</v>
      </c>
      <c r="N111" s="12">
        <f t="shared" si="1"/>
        <v>0</v>
      </c>
      <c r="O111" s="15">
        <f>Assumptions!$E$19*N111</f>
        <v>0</v>
      </c>
      <c r="P111" s="17">
        <f>Assumptions!$E$16*O111</f>
        <v>0</v>
      </c>
      <c r="Q111" s="152">
        <f>Assumptions!$E$20*P111</f>
        <v>0</v>
      </c>
    </row>
    <row r="112" spans="1:17" ht="75" hidden="1">
      <c r="A112" s="4" t="s">
        <v>17</v>
      </c>
      <c r="B112" s="5" t="s">
        <v>789</v>
      </c>
      <c r="C112" s="3" t="s">
        <v>403</v>
      </c>
      <c r="D112" s="3" t="s">
        <v>404</v>
      </c>
      <c r="E112" s="3" t="s">
        <v>405</v>
      </c>
      <c r="F112" s="1">
        <v>319</v>
      </c>
      <c r="G112" s="139" t="s">
        <v>54</v>
      </c>
      <c r="H112" s="140" t="s">
        <v>54</v>
      </c>
      <c r="I112" s="141">
        <v>0</v>
      </c>
      <c r="J112" s="141">
        <v>0</v>
      </c>
      <c r="K112" s="142" t="s">
        <v>708</v>
      </c>
      <c r="L112" s="14">
        <f>VLOOKUP(K112,Assumptions!$F$3:$H$12,3)</f>
        <v>0.04</v>
      </c>
      <c r="M112" s="149">
        <v>0</v>
      </c>
      <c r="N112" s="12">
        <f t="shared" si="1"/>
        <v>0</v>
      </c>
      <c r="O112" s="15">
        <f>Assumptions!$E$19*N112</f>
        <v>0</v>
      </c>
      <c r="P112" s="17">
        <f>Assumptions!$E$16*O112</f>
        <v>0</v>
      </c>
      <c r="Q112" s="152">
        <f>Assumptions!$E$20*P112</f>
        <v>0</v>
      </c>
    </row>
    <row r="113" spans="1:17" ht="75" hidden="1">
      <c r="A113" s="4" t="s">
        <v>17</v>
      </c>
      <c r="B113" s="5" t="s">
        <v>789</v>
      </c>
      <c r="C113" s="3" t="s">
        <v>406</v>
      </c>
      <c r="D113" s="3" t="s">
        <v>407</v>
      </c>
      <c r="E113" s="3" t="s">
        <v>408</v>
      </c>
      <c r="F113" s="1">
        <v>320</v>
      </c>
      <c r="G113" s="139" t="s">
        <v>54</v>
      </c>
      <c r="H113" s="140" t="s">
        <v>54</v>
      </c>
      <c r="I113" s="141">
        <v>0</v>
      </c>
      <c r="J113" s="141">
        <v>0</v>
      </c>
      <c r="K113" s="142" t="s">
        <v>708</v>
      </c>
      <c r="L113" s="14">
        <f>VLOOKUP(K113,Assumptions!$F$3:$H$12,3)</f>
        <v>0.04</v>
      </c>
      <c r="M113" s="149">
        <v>0</v>
      </c>
      <c r="N113" s="12">
        <f t="shared" si="1"/>
        <v>0</v>
      </c>
      <c r="O113" s="15">
        <f>Assumptions!$E$19*N113</f>
        <v>0</v>
      </c>
      <c r="P113" s="17">
        <f>Assumptions!$E$16*O113</f>
        <v>0</v>
      </c>
      <c r="Q113" s="152">
        <f>Assumptions!$E$20*P113</f>
        <v>0</v>
      </c>
    </row>
    <row r="114" spans="1:17" ht="135" hidden="1">
      <c r="A114" s="4" t="s">
        <v>17</v>
      </c>
      <c r="B114" s="5" t="s">
        <v>789</v>
      </c>
      <c r="C114" s="3" t="s">
        <v>409</v>
      </c>
      <c r="D114" s="3" t="s">
        <v>410</v>
      </c>
      <c r="E114" s="3" t="s">
        <v>687</v>
      </c>
      <c r="F114" s="1">
        <v>321</v>
      </c>
      <c r="G114" s="139" t="s">
        <v>54</v>
      </c>
      <c r="H114" s="140" t="s">
        <v>54</v>
      </c>
      <c r="I114" s="141">
        <v>0</v>
      </c>
      <c r="J114" s="141">
        <v>0</v>
      </c>
      <c r="K114" s="142" t="s">
        <v>708</v>
      </c>
      <c r="L114" s="14">
        <f>VLOOKUP(K114,Assumptions!$F$3:$H$12,3)</f>
        <v>0.04</v>
      </c>
      <c r="M114" s="149">
        <v>0</v>
      </c>
      <c r="N114" s="12">
        <f t="shared" si="1"/>
        <v>0</v>
      </c>
      <c r="O114" s="15">
        <f>Assumptions!$E$19*N114</f>
        <v>0</v>
      </c>
      <c r="P114" s="17">
        <f>Assumptions!$E$16*O114</f>
        <v>0</v>
      </c>
      <c r="Q114" s="152">
        <f>Assumptions!$E$20*P114</f>
        <v>0</v>
      </c>
    </row>
    <row r="115" spans="1:17" ht="75" hidden="1">
      <c r="A115" s="4" t="s">
        <v>17</v>
      </c>
      <c r="B115" s="5" t="s">
        <v>789</v>
      </c>
      <c r="C115" s="3" t="s">
        <v>688</v>
      </c>
      <c r="D115" s="3" t="s">
        <v>689</v>
      </c>
      <c r="E115" s="3" t="s">
        <v>690</v>
      </c>
      <c r="F115" s="1">
        <v>322</v>
      </c>
      <c r="G115" s="139" t="s">
        <v>54</v>
      </c>
      <c r="H115" s="140" t="s">
        <v>54</v>
      </c>
      <c r="I115" s="141">
        <v>0</v>
      </c>
      <c r="J115" s="141">
        <v>0</v>
      </c>
      <c r="K115" s="142" t="s">
        <v>708</v>
      </c>
      <c r="L115" s="14">
        <f>VLOOKUP(K115,Assumptions!$F$3:$H$12,3)</f>
        <v>0.04</v>
      </c>
      <c r="M115" s="149">
        <v>0</v>
      </c>
      <c r="N115" s="12">
        <f t="shared" si="1"/>
        <v>0</v>
      </c>
      <c r="O115" s="15">
        <f>Assumptions!$E$19*N115</f>
        <v>0</v>
      </c>
      <c r="P115" s="17">
        <f>Assumptions!$E$16*O115</f>
        <v>0</v>
      </c>
      <c r="Q115" s="152">
        <f>Assumptions!$E$20*P115</f>
        <v>0</v>
      </c>
    </row>
    <row r="116" spans="1:17" ht="120" hidden="1">
      <c r="A116" s="4" t="s">
        <v>17</v>
      </c>
      <c r="B116" s="5" t="s">
        <v>789</v>
      </c>
      <c r="C116" s="3" t="s">
        <v>691</v>
      </c>
      <c r="D116" s="3" t="s">
        <v>411</v>
      </c>
      <c r="E116" s="3" t="s">
        <v>240</v>
      </c>
      <c r="F116" s="1">
        <v>323</v>
      </c>
      <c r="G116" s="139" t="s">
        <v>54</v>
      </c>
      <c r="H116" s="140" t="s">
        <v>54</v>
      </c>
      <c r="I116" s="141">
        <v>0</v>
      </c>
      <c r="J116" s="141">
        <v>0</v>
      </c>
      <c r="K116" s="142" t="s">
        <v>708</v>
      </c>
      <c r="L116" s="14">
        <f>VLOOKUP(K116,Assumptions!$F$3:$H$12,3)</f>
        <v>0.04</v>
      </c>
      <c r="M116" s="149">
        <v>0</v>
      </c>
      <c r="N116" s="12">
        <f t="shared" si="1"/>
        <v>0</v>
      </c>
      <c r="O116" s="15">
        <f>Assumptions!$E$19*N116</f>
        <v>0</v>
      </c>
      <c r="P116" s="17">
        <f>Assumptions!$E$16*O116</f>
        <v>0</v>
      </c>
      <c r="Q116" s="152">
        <f>Assumptions!$E$20*P116</f>
        <v>0</v>
      </c>
    </row>
    <row r="117" spans="1:17" ht="75" hidden="1">
      <c r="A117" s="4" t="s">
        <v>15</v>
      </c>
      <c r="B117" s="5" t="s">
        <v>790</v>
      </c>
      <c r="C117" s="3" t="s">
        <v>595</v>
      </c>
      <c r="E117" s="3" t="s">
        <v>596</v>
      </c>
      <c r="F117" s="1">
        <v>181</v>
      </c>
      <c r="G117" s="139" t="s">
        <v>54</v>
      </c>
      <c r="H117" s="140" t="s">
        <v>511</v>
      </c>
      <c r="I117" s="141">
        <v>0</v>
      </c>
      <c r="J117" s="141">
        <v>0.75</v>
      </c>
      <c r="K117" s="142" t="s">
        <v>977</v>
      </c>
      <c r="L117" s="14">
        <f>VLOOKUP(K117,Assumptions!$F$3:$H$12,3)</f>
        <v>0.17</v>
      </c>
      <c r="M117" s="149">
        <v>0.1</v>
      </c>
      <c r="N117" s="12">
        <f t="shared" si="1"/>
        <v>0</v>
      </c>
      <c r="O117" s="15">
        <f>Assumptions!$E$19*N117</f>
        <v>0</v>
      </c>
      <c r="P117" s="17">
        <f>Assumptions!$E$16*O117</f>
        <v>0</v>
      </c>
      <c r="Q117" s="152">
        <f>Assumptions!$E$20*P117</f>
        <v>0</v>
      </c>
    </row>
    <row r="118" spans="1:17" ht="75" hidden="1">
      <c r="A118" s="4" t="s">
        <v>15</v>
      </c>
      <c r="B118" s="5" t="s">
        <v>790</v>
      </c>
      <c r="C118" s="3" t="s">
        <v>846</v>
      </c>
      <c r="E118" s="3" t="s">
        <v>847</v>
      </c>
      <c r="F118" s="1">
        <v>175</v>
      </c>
      <c r="G118" s="139" t="s">
        <v>54</v>
      </c>
      <c r="H118" s="140" t="s">
        <v>513</v>
      </c>
      <c r="I118" s="141">
        <v>0</v>
      </c>
      <c r="J118" s="141">
        <v>0.1</v>
      </c>
      <c r="K118" s="142" t="s">
        <v>977</v>
      </c>
      <c r="L118" s="14">
        <f>VLOOKUP(K118,Assumptions!$F$3:$H$12,3)</f>
        <v>0.17</v>
      </c>
      <c r="M118" s="149">
        <v>0.5</v>
      </c>
      <c r="N118" s="12">
        <f t="shared" si="1"/>
        <v>0</v>
      </c>
      <c r="O118" s="15">
        <f>Assumptions!$E$19*N118</f>
        <v>0</v>
      </c>
      <c r="P118" s="17">
        <f>Assumptions!$E$16*O118</f>
        <v>0</v>
      </c>
      <c r="Q118" s="152">
        <f>Assumptions!$E$20*P118</f>
        <v>0</v>
      </c>
    </row>
    <row r="119" spans="1:17" ht="90" hidden="1">
      <c r="A119" s="4" t="s">
        <v>15</v>
      </c>
      <c r="B119" s="5" t="s">
        <v>790</v>
      </c>
      <c r="C119" s="3" t="s">
        <v>599</v>
      </c>
      <c r="E119" s="3" t="s">
        <v>338</v>
      </c>
      <c r="F119" s="1">
        <v>183</v>
      </c>
      <c r="G119" s="139" t="s">
        <v>54</v>
      </c>
      <c r="H119" s="140" t="s">
        <v>513</v>
      </c>
      <c r="I119" s="141">
        <v>0</v>
      </c>
      <c r="J119" s="141">
        <v>0.05</v>
      </c>
      <c r="K119" s="142" t="s">
        <v>980</v>
      </c>
      <c r="L119" s="14">
        <f>VLOOKUP(K119,Assumptions!$F$3:$H$12,3)</f>
        <v>0.08</v>
      </c>
      <c r="M119" s="149">
        <v>0.25</v>
      </c>
      <c r="N119" s="12">
        <f t="shared" si="1"/>
        <v>0</v>
      </c>
      <c r="O119" s="15">
        <f>Assumptions!$E$19*N119</f>
        <v>0</v>
      </c>
      <c r="P119" s="17">
        <f>Assumptions!$E$16*O119</f>
        <v>0</v>
      </c>
      <c r="Q119" s="152">
        <f>Assumptions!$E$20*P119</f>
        <v>0</v>
      </c>
    </row>
    <row r="120" spans="1:17" ht="105" hidden="1">
      <c r="A120" s="4" t="s">
        <v>15</v>
      </c>
      <c r="B120" s="5" t="s">
        <v>790</v>
      </c>
      <c r="C120" s="3" t="s">
        <v>854</v>
      </c>
      <c r="E120" s="3" t="s">
        <v>855</v>
      </c>
      <c r="F120" s="1">
        <v>179</v>
      </c>
      <c r="G120" s="139" t="s">
        <v>54</v>
      </c>
      <c r="H120" s="140" t="s">
        <v>511</v>
      </c>
      <c r="I120" s="141">
        <v>0</v>
      </c>
      <c r="J120" s="141">
        <v>0.15</v>
      </c>
      <c r="K120" s="142" t="s">
        <v>980</v>
      </c>
      <c r="L120" s="14">
        <f>VLOOKUP(K120,Assumptions!$F$3:$H$12,3)</f>
        <v>0.08</v>
      </c>
      <c r="M120" s="149">
        <v>0.15</v>
      </c>
      <c r="N120" s="12">
        <f t="shared" si="1"/>
        <v>0</v>
      </c>
      <c r="O120" s="15">
        <f>Assumptions!$E$19*N120</f>
        <v>0</v>
      </c>
      <c r="P120" s="17">
        <f>Assumptions!$E$16*O120</f>
        <v>0</v>
      </c>
      <c r="Q120" s="152">
        <f>Assumptions!$E$20*P120</f>
        <v>0</v>
      </c>
    </row>
    <row r="121" spans="1:17" ht="90" hidden="1">
      <c r="A121" s="4" t="s">
        <v>15</v>
      </c>
      <c r="B121" s="5" t="s">
        <v>790</v>
      </c>
      <c r="C121" s="3" t="s">
        <v>850</v>
      </c>
      <c r="E121" s="3" t="s">
        <v>851</v>
      </c>
      <c r="F121" s="1">
        <v>177</v>
      </c>
      <c r="G121" s="139" t="s">
        <v>54</v>
      </c>
      <c r="H121" s="140" t="s">
        <v>512</v>
      </c>
      <c r="I121" s="141">
        <v>0</v>
      </c>
      <c r="J121" s="141">
        <v>0.15</v>
      </c>
      <c r="K121" s="142" t="s">
        <v>980</v>
      </c>
      <c r="L121" s="14">
        <f>VLOOKUP(K121,Assumptions!$F$3:$H$12,3)</f>
        <v>0.08</v>
      </c>
      <c r="M121" s="149">
        <v>0.1</v>
      </c>
      <c r="N121" s="12">
        <f t="shared" si="1"/>
        <v>0</v>
      </c>
      <c r="O121" s="15">
        <f>Assumptions!$E$19*N121</f>
        <v>0</v>
      </c>
      <c r="P121" s="17">
        <f>Assumptions!$E$16*O121</f>
        <v>0</v>
      </c>
      <c r="Q121" s="152">
        <f>Assumptions!$E$20*P121</f>
        <v>0</v>
      </c>
    </row>
    <row r="122" spans="1:17" ht="105" hidden="1">
      <c r="A122" s="4" t="s">
        <v>15</v>
      </c>
      <c r="B122" s="5" t="s">
        <v>790</v>
      </c>
      <c r="C122" s="3" t="s">
        <v>856</v>
      </c>
      <c r="E122" s="3" t="s">
        <v>594</v>
      </c>
      <c r="F122" s="1">
        <v>180</v>
      </c>
      <c r="G122" s="139" t="s">
        <v>54</v>
      </c>
      <c r="H122" s="140" t="s">
        <v>513</v>
      </c>
      <c r="I122" s="141">
        <v>0</v>
      </c>
      <c r="J122" s="141">
        <v>0.1</v>
      </c>
      <c r="K122" s="142" t="s">
        <v>977</v>
      </c>
      <c r="L122" s="14">
        <f>VLOOKUP(K122,Assumptions!$F$3:$H$12,3)</f>
        <v>0.17</v>
      </c>
      <c r="M122" s="149">
        <v>0.2</v>
      </c>
      <c r="N122" s="12">
        <f t="shared" si="1"/>
        <v>0</v>
      </c>
      <c r="O122" s="15">
        <f>Assumptions!$E$19*N122</f>
        <v>0</v>
      </c>
      <c r="P122" s="17">
        <f>Assumptions!$E$16*O122</f>
        <v>0</v>
      </c>
      <c r="Q122" s="152">
        <f>Assumptions!$E$20*P122</f>
        <v>0</v>
      </c>
    </row>
    <row r="123" spans="1:17" ht="75" hidden="1">
      <c r="A123" s="4" t="s">
        <v>15</v>
      </c>
      <c r="B123" s="5" t="s">
        <v>790</v>
      </c>
      <c r="C123" s="3" t="s">
        <v>339</v>
      </c>
      <c r="E123" s="3" t="s">
        <v>340</v>
      </c>
      <c r="F123" s="1">
        <v>184</v>
      </c>
      <c r="G123" s="139" t="s">
        <v>54</v>
      </c>
      <c r="H123" s="140" t="s">
        <v>512</v>
      </c>
      <c r="I123" s="141">
        <v>0</v>
      </c>
      <c r="J123" s="141">
        <v>0.01</v>
      </c>
      <c r="K123" s="142" t="s">
        <v>980</v>
      </c>
      <c r="L123" s="14">
        <f>VLOOKUP(K123,Assumptions!$F$3:$H$12,3)</f>
        <v>0.08</v>
      </c>
      <c r="M123" s="149">
        <v>0.25</v>
      </c>
      <c r="N123" s="12">
        <f t="shared" si="1"/>
        <v>0</v>
      </c>
      <c r="O123" s="15">
        <f>Assumptions!$E$19*N123</f>
        <v>0</v>
      </c>
      <c r="P123" s="17">
        <f>Assumptions!$E$16*O123</f>
        <v>0</v>
      </c>
      <c r="Q123" s="152">
        <f>Assumptions!$E$20*P123</f>
        <v>0</v>
      </c>
    </row>
    <row r="124" spans="1:17" ht="90" hidden="1">
      <c r="A124" s="4" t="s">
        <v>15</v>
      </c>
      <c r="B124" s="5" t="s">
        <v>790</v>
      </c>
      <c r="C124" s="3" t="s">
        <v>848</v>
      </c>
      <c r="E124" s="3" t="s">
        <v>849</v>
      </c>
      <c r="F124" s="1">
        <v>176</v>
      </c>
      <c r="G124" s="139" t="s">
        <v>54</v>
      </c>
      <c r="H124" s="140" t="s">
        <v>512</v>
      </c>
      <c r="I124" s="141">
        <v>0</v>
      </c>
      <c r="J124" s="141">
        <v>0.05</v>
      </c>
      <c r="K124" s="142" t="s">
        <v>980</v>
      </c>
      <c r="L124" s="14">
        <f>VLOOKUP(K124,Assumptions!$F$3:$H$12,3)</f>
        <v>0.08</v>
      </c>
      <c r="M124" s="149">
        <v>0.1</v>
      </c>
      <c r="N124" s="12">
        <f t="shared" si="1"/>
        <v>0</v>
      </c>
      <c r="O124" s="15">
        <f>Assumptions!$E$19*N124</f>
        <v>0</v>
      </c>
      <c r="P124" s="17">
        <f>Assumptions!$E$16*O124</f>
        <v>0</v>
      </c>
      <c r="Q124" s="152">
        <f>Assumptions!$E$20*P124</f>
        <v>0</v>
      </c>
    </row>
    <row r="125" spans="1:17" ht="105" hidden="1">
      <c r="A125" s="4" t="s">
        <v>15</v>
      </c>
      <c r="B125" s="5" t="s">
        <v>790</v>
      </c>
      <c r="C125" s="3" t="s">
        <v>852</v>
      </c>
      <c r="E125" s="3" t="s">
        <v>853</v>
      </c>
      <c r="F125" s="1">
        <v>178</v>
      </c>
      <c r="G125" s="139" t="s">
        <v>54</v>
      </c>
      <c r="H125" s="140" t="s">
        <v>513</v>
      </c>
      <c r="I125" s="141">
        <v>0</v>
      </c>
      <c r="J125" s="141">
        <v>0.05</v>
      </c>
      <c r="K125" s="142" t="s">
        <v>980</v>
      </c>
      <c r="L125" s="14">
        <f>VLOOKUP(K125,Assumptions!$F$3:$H$12,3)</f>
        <v>0.08</v>
      </c>
      <c r="M125" s="149">
        <v>0</v>
      </c>
      <c r="N125" s="12">
        <f t="shared" si="1"/>
        <v>0</v>
      </c>
      <c r="O125" s="15">
        <f>Assumptions!$E$19*N125</f>
        <v>0</v>
      </c>
      <c r="P125" s="17">
        <f>Assumptions!$E$16*O125</f>
        <v>0</v>
      </c>
      <c r="Q125" s="152">
        <f>Assumptions!$E$20*P125</f>
        <v>0</v>
      </c>
    </row>
    <row r="126" spans="1:17" ht="90" hidden="1">
      <c r="A126" s="4" t="s">
        <v>15</v>
      </c>
      <c r="B126" s="5" t="s">
        <v>790</v>
      </c>
      <c r="C126" s="3" t="s">
        <v>597</v>
      </c>
      <c r="E126" s="3" t="s">
        <v>598</v>
      </c>
      <c r="F126" s="1">
        <v>182</v>
      </c>
      <c r="G126" s="139" t="s">
        <v>54</v>
      </c>
      <c r="H126" s="140" t="s">
        <v>513</v>
      </c>
      <c r="I126" s="141">
        <v>0</v>
      </c>
      <c r="J126" s="141">
        <v>0.1</v>
      </c>
      <c r="K126" s="142" t="s">
        <v>979</v>
      </c>
      <c r="L126" s="14">
        <f>VLOOKUP(K126,Assumptions!$F$3:$H$12,3)</f>
        <v>0.13</v>
      </c>
      <c r="M126" s="149">
        <v>0</v>
      </c>
      <c r="N126" s="12">
        <f t="shared" si="1"/>
        <v>0</v>
      </c>
      <c r="O126" s="15">
        <f>Assumptions!$E$19*N126</f>
        <v>0</v>
      </c>
      <c r="P126" s="17">
        <f>Assumptions!$E$16*O126</f>
        <v>0</v>
      </c>
      <c r="Q126" s="152">
        <f>Assumptions!$E$20*P126</f>
        <v>0</v>
      </c>
    </row>
    <row r="127" spans="1:17" ht="165" hidden="1">
      <c r="A127" s="4" t="s">
        <v>17</v>
      </c>
      <c r="B127" s="5" t="s">
        <v>790</v>
      </c>
      <c r="C127" s="3" t="s">
        <v>561</v>
      </c>
      <c r="D127" s="3" t="s">
        <v>562</v>
      </c>
      <c r="E127" s="3" t="s">
        <v>547</v>
      </c>
      <c r="F127" s="1">
        <v>225</v>
      </c>
      <c r="G127" s="139" t="s">
        <v>54</v>
      </c>
      <c r="H127" s="140" t="s">
        <v>513</v>
      </c>
      <c r="I127" s="141">
        <v>0</v>
      </c>
      <c r="J127" s="141">
        <v>0.3</v>
      </c>
      <c r="K127" s="142" t="s">
        <v>980</v>
      </c>
      <c r="L127" s="14">
        <f>VLOOKUP(K127,Assumptions!$F$3:$H$12,3)</f>
        <v>0.08</v>
      </c>
      <c r="M127" s="149">
        <v>0.5</v>
      </c>
      <c r="N127" s="12">
        <f t="shared" si="1"/>
        <v>0</v>
      </c>
      <c r="O127" s="15">
        <f>Assumptions!$E$19*N127</f>
        <v>0</v>
      </c>
      <c r="P127" s="17">
        <f>Assumptions!$E$16*O127</f>
        <v>0</v>
      </c>
      <c r="Q127" s="152">
        <f>Assumptions!$E$20*P127</f>
        <v>0</v>
      </c>
    </row>
    <row r="128" spans="1:17" ht="135" hidden="1">
      <c r="A128" s="4" t="s">
        <v>17</v>
      </c>
      <c r="B128" s="5" t="s">
        <v>790</v>
      </c>
      <c r="C128" s="3" t="s">
        <v>285</v>
      </c>
      <c r="D128" s="3" t="s">
        <v>286</v>
      </c>
      <c r="E128" s="3" t="s">
        <v>287</v>
      </c>
      <c r="F128" s="1">
        <v>215</v>
      </c>
      <c r="G128" s="139" t="s">
        <v>54</v>
      </c>
      <c r="H128" s="140" t="s">
        <v>513</v>
      </c>
      <c r="I128" s="141">
        <v>0</v>
      </c>
      <c r="J128" s="141">
        <v>0.1</v>
      </c>
      <c r="K128" s="142" t="s">
        <v>980</v>
      </c>
      <c r="L128" s="14">
        <f>VLOOKUP(K128,Assumptions!$F$3:$H$12,3)</f>
        <v>0.08</v>
      </c>
      <c r="M128" s="149">
        <v>0.25</v>
      </c>
      <c r="N128" s="12">
        <f t="shared" si="1"/>
        <v>0</v>
      </c>
      <c r="O128" s="15">
        <f>Assumptions!$E$19*N128</f>
        <v>0</v>
      </c>
      <c r="P128" s="17">
        <f>Assumptions!$E$16*O128</f>
        <v>0</v>
      </c>
      <c r="Q128" s="152">
        <f>Assumptions!$E$20*P128</f>
        <v>0</v>
      </c>
    </row>
    <row r="129" spans="1:17" ht="210" hidden="1">
      <c r="A129" s="4" t="s">
        <v>17</v>
      </c>
      <c r="B129" s="5" t="s">
        <v>790</v>
      </c>
      <c r="C129" s="3" t="s">
        <v>3</v>
      </c>
      <c r="D129" s="3" t="s">
        <v>4</v>
      </c>
      <c r="E129" s="3" t="s">
        <v>552</v>
      </c>
      <c r="F129" s="1">
        <v>290</v>
      </c>
      <c r="G129" s="139" t="s">
        <v>544</v>
      </c>
      <c r="H129" s="140" t="s">
        <v>511</v>
      </c>
      <c r="I129" s="141">
        <v>0</v>
      </c>
      <c r="J129" s="141">
        <v>0.5</v>
      </c>
      <c r="K129" s="142" t="s">
        <v>980</v>
      </c>
      <c r="L129" s="14">
        <f>VLOOKUP(K129,Assumptions!$F$3:$H$12,3)</f>
        <v>0.08</v>
      </c>
      <c r="M129" s="149">
        <v>0.25</v>
      </c>
      <c r="N129" s="12">
        <f t="shared" si="1"/>
        <v>0</v>
      </c>
      <c r="O129" s="15">
        <f>Assumptions!$E$19*N129</f>
        <v>0</v>
      </c>
      <c r="P129" s="17">
        <f>Assumptions!$E$16*O129</f>
        <v>0</v>
      </c>
      <c r="Q129" s="152">
        <f>Assumptions!$E$20*P129</f>
        <v>0</v>
      </c>
    </row>
    <row r="130" spans="1:17" ht="105" hidden="1">
      <c r="A130" s="4" t="s">
        <v>17</v>
      </c>
      <c r="B130" s="5" t="s">
        <v>790</v>
      </c>
      <c r="C130" s="3" t="s">
        <v>774</v>
      </c>
      <c r="D130" s="3" t="s">
        <v>775</v>
      </c>
      <c r="E130" s="3" t="s">
        <v>776</v>
      </c>
      <c r="F130" s="1">
        <v>328</v>
      </c>
      <c r="G130" s="139" t="s">
        <v>54</v>
      </c>
      <c r="H130" s="140" t="s">
        <v>513</v>
      </c>
      <c r="I130" s="141">
        <v>0</v>
      </c>
      <c r="J130" s="141">
        <v>0.5</v>
      </c>
      <c r="K130" s="142" t="s">
        <v>980</v>
      </c>
      <c r="L130" s="14">
        <f>VLOOKUP(K130,Assumptions!$F$3:$H$12,3)</f>
        <v>0.08</v>
      </c>
      <c r="M130" s="149">
        <v>0.25</v>
      </c>
      <c r="N130" s="12">
        <f aca="true" t="shared" si="2" ref="N130:N193">M130*L130*J130*I130</f>
        <v>0</v>
      </c>
      <c r="O130" s="15">
        <f>Assumptions!$E$19*N130</f>
        <v>0</v>
      </c>
      <c r="P130" s="17">
        <f>Assumptions!$E$16*O130</f>
        <v>0</v>
      </c>
      <c r="Q130" s="152">
        <f>Assumptions!$E$20*P130</f>
        <v>0</v>
      </c>
    </row>
    <row r="131" spans="1:17" ht="105" hidden="1">
      <c r="A131" s="4" t="s">
        <v>17</v>
      </c>
      <c r="B131" s="5" t="s">
        <v>790</v>
      </c>
      <c r="C131" s="3" t="s">
        <v>638</v>
      </c>
      <c r="D131" s="3" t="s">
        <v>639</v>
      </c>
      <c r="E131" s="3" t="s">
        <v>640</v>
      </c>
      <c r="F131" s="1">
        <v>202</v>
      </c>
      <c r="G131" s="139" t="s">
        <v>54</v>
      </c>
      <c r="H131" s="140" t="s">
        <v>512</v>
      </c>
      <c r="I131" s="141">
        <v>0</v>
      </c>
      <c r="J131" s="141">
        <v>0.05</v>
      </c>
      <c r="K131" s="142" t="s">
        <v>976</v>
      </c>
      <c r="L131" s="14">
        <f>VLOOKUP(K131,Assumptions!$F$3:$H$12,3)</f>
        <v>0.32</v>
      </c>
      <c r="M131" s="149">
        <v>0.15</v>
      </c>
      <c r="N131" s="12">
        <f t="shared" si="2"/>
        <v>0</v>
      </c>
      <c r="O131" s="15">
        <f>Assumptions!$E$19*N131</f>
        <v>0</v>
      </c>
      <c r="P131" s="17">
        <f>Assumptions!$E$16*O131</f>
        <v>0</v>
      </c>
      <c r="Q131" s="152">
        <f>Assumptions!$E$20*P131</f>
        <v>0</v>
      </c>
    </row>
    <row r="132" spans="1:17" ht="120" hidden="1">
      <c r="A132" s="4" t="s">
        <v>17</v>
      </c>
      <c r="B132" s="5" t="s">
        <v>790</v>
      </c>
      <c r="C132" s="3" t="s">
        <v>241</v>
      </c>
      <c r="D132" s="3" t="s">
        <v>242</v>
      </c>
      <c r="E132" s="3" t="s">
        <v>243</v>
      </c>
      <c r="F132" s="1">
        <v>324</v>
      </c>
      <c r="G132" s="139" t="s">
        <v>544</v>
      </c>
      <c r="H132" s="140" t="s">
        <v>511</v>
      </c>
      <c r="I132" s="141">
        <v>0</v>
      </c>
      <c r="J132" s="141">
        <v>0.35</v>
      </c>
      <c r="K132" s="142" t="s">
        <v>980</v>
      </c>
      <c r="L132" s="14">
        <f>VLOOKUP(K132,Assumptions!$F$3:$H$12,3)</f>
        <v>0.08</v>
      </c>
      <c r="M132" s="149">
        <v>0.15</v>
      </c>
      <c r="N132" s="12">
        <f t="shared" si="2"/>
        <v>0</v>
      </c>
      <c r="O132" s="15">
        <f>Assumptions!$E$19*N132</f>
        <v>0</v>
      </c>
      <c r="P132" s="17">
        <f>Assumptions!$E$16*O132</f>
        <v>0</v>
      </c>
      <c r="Q132" s="152">
        <f>Assumptions!$E$20*P132</f>
        <v>0</v>
      </c>
    </row>
    <row r="133" spans="1:17" ht="165" hidden="1">
      <c r="A133" s="4" t="s">
        <v>17</v>
      </c>
      <c r="B133" s="5" t="s">
        <v>790</v>
      </c>
      <c r="C133" s="3" t="s">
        <v>522</v>
      </c>
      <c r="D133" s="3" t="s">
        <v>523</v>
      </c>
      <c r="E133" s="3" t="s">
        <v>773</v>
      </c>
      <c r="F133" s="1">
        <v>327</v>
      </c>
      <c r="G133" s="139" t="s">
        <v>544</v>
      </c>
      <c r="H133" s="140" t="s">
        <v>513</v>
      </c>
      <c r="I133" s="141">
        <v>0</v>
      </c>
      <c r="J133" s="141">
        <v>0.15</v>
      </c>
      <c r="K133" s="142" t="s">
        <v>980</v>
      </c>
      <c r="L133" s="14">
        <f>VLOOKUP(K133,Assumptions!$F$3:$H$12,3)</f>
        <v>0.08</v>
      </c>
      <c r="M133" s="149">
        <v>0.25</v>
      </c>
      <c r="N133" s="12">
        <f t="shared" si="2"/>
        <v>0</v>
      </c>
      <c r="O133" s="15">
        <f>Assumptions!$E$19*N133</f>
        <v>0</v>
      </c>
      <c r="P133" s="17">
        <f>Assumptions!$E$16*O133</f>
        <v>0</v>
      </c>
      <c r="Q133" s="152">
        <f>Assumptions!$E$20*P133</f>
        <v>0</v>
      </c>
    </row>
    <row r="134" spans="1:17" ht="210" hidden="1">
      <c r="A134" s="4" t="s">
        <v>17</v>
      </c>
      <c r="B134" s="5" t="s">
        <v>790</v>
      </c>
      <c r="C134" s="3" t="s">
        <v>815</v>
      </c>
      <c r="D134" s="3" t="s">
        <v>816</v>
      </c>
      <c r="E134" s="3" t="s">
        <v>560</v>
      </c>
      <c r="F134" s="1">
        <v>224</v>
      </c>
      <c r="G134" s="139" t="s">
        <v>54</v>
      </c>
      <c r="H134" s="140" t="s">
        <v>512</v>
      </c>
      <c r="I134" s="141">
        <v>0</v>
      </c>
      <c r="J134" s="141">
        <v>0.05</v>
      </c>
      <c r="K134" s="142" t="s">
        <v>980</v>
      </c>
      <c r="L134" s="14">
        <f>VLOOKUP(K134,Assumptions!$F$3:$H$12,3)</f>
        <v>0.08</v>
      </c>
      <c r="M134" s="149">
        <v>0.1</v>
      </c>
      <c r="N134" s="12">
        <f t="shared" si="2"/>
        <v>0</v>
      </c>
      <c r="O134" s="15">
        <f>Assumptions!$E$19*N134</f>
        <v>0</v>
      </c>
      <c r="P134" s="17">
        <f>Assumptions!$E$16*O134</f>
        <v>0</v>
      </c>
      <c r="Q134" s="152">
        <f>Assumptions!$E$20*P134</f>
        <v>0</v>
      </c>
    </row>
    <row r="135" spans="1:17" ht="75" hidden="1">
      <c r="A135" s="4" t="s">
        <v>17</v>
      </c>
      <c r="B135" s="5" t="s">
        <v>790</v>
      </c>
      <c r="C135" s="3" t="s">
        <v>717</v>
      </c>
      <c r="D135" s="3" t="s">
        <v>718</v>
      </c>
      <c r="E135" s="3" t="s">
        <v>719</v>
      </c>
      <c r="F135" s="1">
        <v>269</v>
      </c>
      <c r="G135" s="139" t="s">
        <v>54</v>
      </c>
      <c r="H135" s="140" t="s">
        <v>514</v>
      </c>
      <c r="I135" s="141">
        <v>0</v>
      </c>
      <c r="J135" s="141">
        <v>0.15</v>
      </c>
      <c r="K135" s="142" t="s">
        <v>980</v>
      </c>
      <c r="L135" s="14">
        <f>VLOOKUP(K135,Assumptions!$F$3:$H$12,3)</f>
        <v>0.08</v>
      </c>
      <c r="M135" s="149">
        <v>0.15</v>
      </c>
      <c r="N135" s="12">
        <f t="shared" si="2"/>
        <v>0</v>
      </c>
      <c r="O135" s="15">
        <f>Assumptions!$E$19*N135</f>
        <v>0</v>
      </c>
      <c r="P135" s="17">
        <f>Assumptions!$E$16*O135</f>
        <v>0</v>
      </c>
      <c r="Q135" s="152">
        <f>Assumptions!$E$20*P135</f>
        <v>0</v>
      </c>
    </row>
    <row r="136" spans="1:17" ht="75" hidden="1">
      <c r="A136" s="4" t="s">
        <v>17</v>
      </c>
      <c r="B136" s="5" t="s">
        <v>790</v>
      </c>
      <c r="C136" s="3" t="s">
        <v>720</v>
      </c>
      <c r="D136" s="3" t="s">
        <v>721</v>
      </c>
      <c r="E136" s="3" t="s">
        <v>722</v>
      </c>
      <c r="F136" s="1">
        <v>270</v>
      </c>
      <c r="G136" s="139" t="s">
        <v>54</v>
      </c>
      <c r="H136" s="140" t="s">
        <v>514</v>
      </c>
      <c r="I136" s="141">
        <v>0</v>
      </c>
      <c r="J136" s="141">
        <v>0.15</v>
      </c>
      <c r="K136" s="142" t="s">
        <v>980</v>
      </c>
      <c r="L136" s="14">
        <f>VLOOKUP(K136,Assumptions!$F$3:$H$12,3)</f>
        <v>0.08</v>
      </c>
      <c r="M136" s="149">
        <v>0.15</v>
      </c>
      <c r="N136" s="12">
        <f t="shared" si="2"/>
        <v>0</v>
      </c>
      <c r="O136" s="15">
        <f>Assumptions!$E$19*N136</f>
        <v>0</v>
      </c>
      <c r="P136" s="17">
        <f>Assumptions!$E$16*O136</f>
        <v>0</v>
      </c>
      <c r="Q136" s="152">
        <f>Assumptions!$E$20*P136</f>
        <v>0</v>
      </c>
    </row>
    <row r="137" spans="1:17" ht="105" hidden="1">
      <c r="A137" s="4" t="s">
        <v>17</v>
      </c>
      <c r="B137" s="5" t="s">
        <v>790</v>
      </c>
      <c r="C137" s="3" t="s">
        <v>380</v>
      </c>
      <c r="D137" s="3" t="s">
        <v>381</v>
      </c>
      <c r="E137" s="3" t="s">
        <v>382</v>
      </c>
      <c r="F137" s="1">
        <v>243</v>
      </c>
      <c r="G137" s="139" t="s">
        <v>54</v>
      </c>
      <c r="H137" s="140" t="s">
        <v>513</v>
      </c>
      <c r="I137" s="141">
        <v>0</v>
      </c>
      <c r="J137" s="141">
        <v>0.01</v>
      </c>
      <c r="K137" s="142" t="s">
        <v>979</v>
      </c>
      <c r="L137" s="14">
        <f>VLOOKUP(K137,Assumptions!$F$3:$H$12,3)</f>
        <v>0.13</v>
      </c>
      <c r="M137" s="149">
        <v>0.05</v>
      </c>
      <c r="N137" s="12">
        <f t="shared" si="2"/>
        <v>0</v>
      </c>
      <c r="O137" s="15">
        <f>Assumptions!$E$19*N137</f>
        <v>0</v>
      </c>
      <c r="P137" s="17">
        <f>Assumptions!$E$16*O137</f>
        <v>0</v>
      </c>
      <c r="Q137" s="152">
        <f>Assumptions!$E$20*P137</f>
        <v>0</v>
      </c>
    </row>
    <row r="138" spans="1:17" ht="105" hidden="1">
      <c r="A138" s="4" t="s">
        <v>17</v>
      </c>
      <c r="B138" s="5" t="s">
        <v>790</v>
      </c>
      <c r="C138" s="3" t="s">
        <v>519</v>
      </c>
      <c r="D138" s="3" t="s">
        <v>520</v>
      </c>
      <c r="E138" s="3" t="s">
        <v>521</v>
      </c>
      <c r="F138" s="1">
        <v>326</v>
      </c>
      <c r="G138" s="139" t="s">
        <v>54</v>
      </c>
      <c r="H138" s="140" t="s">
        <v>513</v>
      </c>
      <c r="I138" s="141">
        <v>0</v>
      </c>
      <c r="J138" s="141">
        <v>0.05</v>
      </c>
      <c r="K138" s="142" t="s">
        <v>980</v>
      </c>
      <c r="L138" s="14">
        <f>VLOOKUP(K138,Assumptions!$F$3:$H$12,3)</f>
        <v>0.08</v>
      </c>
      <c r="M138" s="149">
        <v>0.01</v>
      </c>
      <c r="N138" s="12">
        <f t="shared" si="2"/>
        <v>0</v>
      </c>
      <c r="O138" s="15">
        <f>Assumptions!$E$19*N138</f>
        <v>0</v>
      </c>
      <c r="P138" s="17">
        <f>Assumptions!$E$16*O138</f>
        <v>0</v>
      </c>
      <c r="Q138" s="152">
        <f>Assumptions!$E$20*P138</f>
        <v>0</v>
      </c>
    </row>
    <row r="139" spans="1:17" ht="150" hidden="1">
      <c r="A139" s="4" t="s">
        <v>17</v>
      </c>
      <c r="B139" s="5" t="s">
        <v>790</v>
      </c>
      <c r="C139" s="3" t="s">
        <v>238</v>
      </c>
      <c r="D139" s="3" t="s">
        <v>1007</v>
      </c>
      <c r="E139" s="3" t="s">
        <v>1006</v>
      </c>
      <c r="F139" s="1">
        <v>187</v>
      </c>
      <c r="G139" s="139" t="s">
        <v>544</v>
      </c>
      <c r="H139" s="140" t="s">
        <v>513</v>
      </c>
      <c r="I139" s="141">
        <v>0</v>
      </c>
      <c r="J139" s="141">
        <v>0.1</v>
      </c>
      <c r="K139" s="142" t="s">
        <v>980</v>
      </c>
      <c r="L139" s="14">
        <f>VLOOKUP(K139,Assumptions!$F$3:$H$12,3)</f>
        <v>0.08</v>
      </c>
      <c r="M139" s="149">
        <v>0</v>
      </c>
      <c r="N139" s="12">
        <f t="shared" si="2"/>
        <v>0</v>
      </c>
      <c r="O139" s="15">
        <f>Assumptions!$E$19*N139</f>
        <v>0</v>
      </c>
      <c r="P139" s="17">
        <f>Assumptions!$E$16*O139</f>
        <v>0</v>
      </c>
      <c r="Q139" s="152">
        <f>Assumptions!$E$20*P139</f>
        <v>0</v>
      </c>
    </row>
    <row r="140" spans="1:17" ht="90" hidden="1">
      <c r="A140" s="4" t="s">
        <v>17</v>
      </c>
      <c r="B140" s="5" t="s">
        <v>790</v>
      </c>
      <c r="C140" s="3" t="s">
        <v>1010</v>
      </c>
      <c r="D140" s="3" t="s">
        <v>1011</v>
      </c>
      <c r="E140" s="3" t="s">
        <v>1012</v>
      </c>
      <c r="F140" s="1">
        <v>189</v>
      </c>
      <c r="G140" s="139" t="s">
        <v>544</v>
      </c>
      <c r="H140" s="140" t="s">
        <v>511</v>
      </c>
      <c r="I140" s="141">
        <v>0</v>
      </c>
      <c r="J140" s="141">
        <v>0.1</v>
      </c>
      <c r="K140" s="142" t="s">
        <v>980</v>
      </c>
      <c r="L140" s="14">
        <f>VLOOKUP(K140,Assumptions!$F$3:$H$12,3)</f>
        <v>0.08</v>
      </c>
      <c r="M140" s="149">
        <v>0</v>
      </c>
      <c r="N140" s="12">
        <f t="shared" si="2"/>
        <v>0</v>
      </c>
      <c r="O140" s="15">
        <f>Assumptions!$E$19*N140</f>
        <v>0</v>
      </c>
      <c r="P140" s="17">
        <f>Assumptions!$E$16*O140</f>
        <v>0</v>
      </c>
      <c r="Q140" s="152">
        <f>Assumptions!$E$20*P140</f>
        <v>0</v>
      </c>
    </row>
    <row r="141" spans="1:17" ht="150" hidden="1">
      <c r="A141" s="4" t="s">
        <v>17</v>
      </c>
      <c r="B141" s="5" t="s">
        <v>790</v>
      </c>
      <c r="C141" s="3" t="s">
        <v>383</v>
      </c>
      <c r="D141" s="3" t="s">
        <v>671</v>
      </c>
      <c r="E141" s="3" t="s">
        <v>672</v>
      </c>
      <c r="F141" s="1">
        <v>244</v>
      </c>
      <c r="G141" s="139" t="s">
        <v>54</v>
      </c>
      <c r="H141" s="140" t="s">
        <v>512</v>
      </c>
      <c r="I141" s="141">
        <v>0</v>
      </c>
      <c r="J141" s="141">
        <v>0</v>
      </c>
      <c r="K141" s="142" t="s">
        <v>980</v>
      </c>
      <c r="L141" s="14">
        <f>VLOOKUP(K141,Assumptions!$F$3:$H$12,3)</f>
        <v>0.08</v>
      </c>
      <c r="M141" s="149">
        <v>0.2</v>
      </c>
      <c r="N141" s="12">
        <f t="shared" si="2"/>
        <v>0</v>
      </c>
      <c r="O141" s="15">
        <f>Assumptions!$E$19*N141</f>
        <v>0</v>
      </c>
      <c r="P141" s="17">
        <f>Assumptions!$E$16*O141</f>
        <v>0</v>
      </c>
      <c r="Q141" s="152">
        <f>Assumptions!$E$20*P141</f>
        <v>0</v>
      </c>
    </row>
    <row r="142" spans="1:17" ht="90" hidden="1">
      <c r="A142" s="4" t="s">
        <v>17</v>
      </c>
      <c r="B142" s="5" t="s">
        <v>790</v>
      </c>
      <c r="C142" s="3" t="s">
        <v>714</v>
      </c>
      <c r="D142" s="3" t="s">
        <v>715</v>
      </c>
      <c r="E142" s="3" t="s">
        <v>716</v>
      </c>
      <c r="F142" s="1">
        <v>268</v>
      </c>
      <c r="G142" s="139" t="s">
        <v>54</v>
      </c>
      <c r="H142" s="140" t="s">
        <v>514</v>
      </c>
      <c r="I142" s="141">
        <v>0</v>
      </c>
      <c r="J142" s="141">
        <v>0</v>
      </c>
      <c r="K142" s="142" t="s">
        <v>976</v>
      </c>
      <c r="L142" s="14">
        <f>VLOOKUP(K142,Assumptions!$F$3:$H$12,3)</f>
        <v>0.32</v>
      </c>
      <c r="M142" s="149">
        <v>1</v>
      </c>
      <c r="N142" s="12">
        <f t="shared" si="2"/>
        <v>0</v>
      </c>
      <c r="O142" s="15">
        <f>Assumptions!$E$19*N142</f>
        <v>0</v>
      </c>
      <c r="P142" s="17">
        <f>Assumptions!$E$16*O142</f>
        <v>0</v>
      </c>
      <c r="Q142" s="152">
        <f>Assumptions!$E$20*P142</f>
        <v>0</v>
      </c>
    </row>
    <row r="143" spans="1:17" ht="120" hidden="1">
      <c r="A143" s="4" t="s">
        <v>17</v>
      </c>
      <c r="B143" s="5" t="s">
        <v>790</v>
      </c>
      <c r="C143" s="3" t="s">
        <v>244</v>
      </c>
      <c r="D143" s="3" t="s">
        <v>517</v>
      </c>
      <c r="E143" s="3" t="s">
        <v>518</v>
      </c>
      <c r="F143" s="1">
        <v>325</v>
      </c>
      <c r="G143" s="139" t="s">
        <v>54</v>
      </c>
      <c r="H143" s="140" t="s">
        <v>513</v>
      </c>
      <c r="I143" s="141">
        <v>0</v>
      </c>
      <c r="J143" s="141">
        <v>0.05</v>
      </c>
      <c r="K143" s="142" t="s">
        <v>979</v>
      </c>
      <c r="L143" s="14">
        <f>VLOOKUP(K143,Assumptions!$F$3:$H$12,3)</f>
        <v>0.13</v>
      </c>
      <c r="M143" s="149">
        <v>0</v>
      </c>
      <c r="N143" s="12">
        <f t="shared" si="2"/>
        <v>0</v>
      </c>
      <c r="O143" s="15">
        <f>Assumptions!$E$19*N143</f>
        <v>0</v>
      </c>
      <c r="P143" s="17">
        <f>Assumptions!$E$16*O143</f>
        <v>0</v>
      </c>
      <c r="Q143" s="152">
        <f>Assumptions!$E$20*P143</f>
        <v>0</v>
      </c>
    </row>
    <row r="144" spans="1:17" ht="60" hidden="1">
      <c r="A144" s="4" t="s">
        <v>15</v>
      </c>
      <c r="B144" s="5" t="s">
        <v>331</v>
      </c>
      <c r="C144" s="3" t="s">
        <v>941</v>
      </c>
      <c r="E144" s="3" t="s">
        <v>942</v>
      </c>
      <c r="F144" s="1">
        <v>115</v>
      </c>
      <c r="G144" s="139" t="s">
        <v>54</v>
      </c>
      <c r="H144" s="140" t="s">
        <v>513</v>
      </c>
      <c r="I144" s="141">
        <v>0</v>
      </c>
      <c r="J144" s="141">
        <v>0.01</v>
      </c>
      <c r="K144" s="142" t="s">
        <v>976</v>
      </c>
      <c r="L144" s="14">
        <f>VLOOKUP(K144,Assumptions!$F$3:$H$12,3)</f>
        <v>0.32</v>
      </c>
      <c r="M144" s="149">
        <v>0.15</v>
      </c>
      <c r="N144" s="12">
        <f t="shared" si="2"/>
        <v>0</v>
      </c>
      <c r="O144" s="15">
        <f>Assumptions!$E$19*N144</f>
        <v>0</v>
      </c>
      <c r="P144" s="17">
        <f>Assumptions!$E$16*O144</f>
        <v>0</v>
      </c>
      <c r="Q144" s="152">
        <f>Assumptions!$E$20*P144</f>
        <v>0</v>
      </c>
    </row>
    <row r="145" spans="1:17" ht="47.25" hidden="1">
      <c r="A145" s="4" t="s">
        <v>15</v>
      </c>
      <c r="B145" s="5" t="s">
        <v>331</v>
      </c>
      <c r="C145" s="3" t="s">
        <v>334</v>
      </c>
      <c r="E145" s="3" t="s">
        <v>335</v>
      </c>
      <c r="F145" s="1">
        <v>112</v>
      </c>
      <c r="G145" s="139" t="s">
        <v>52</v>
      </c>
      <c r="H145" s="140" t="s">
        <v>513</v>
      </c>
      <c r="I145" s="141">
        <v>0</v>
      </c>
      <c r="J145" s="141">
        <v>0.01</v>
      </c>
      <c r="K145" s="142" t="s">
        <v>979</v>
      </c>
      <c r="L145" s="14">
        <f>VLOOKUP(K145,Assumptions!$F$3:$H$12,3)</f>
        <v>0.13</v>
      </c>
      <c r="M145" s="149">
        <v>0.05</v>
      </c>
      <c r="N145" s="12">
        <f t="shared" si="2"/>
        <v>0</v>
      </c>
      <c r="O145" s="15">
        <f>Assumptions!$E$19*N145</f>
        <v>0</v>
      </c>
      <c r="P145" s="17">
        <f>Assumptions!$E$16*O145</f>
        <v>0</v>
      </c>
      <c r="Q145" s="152">
        <f>Assumptions!$E$20*P145</f>
        <v>0</v>
      </c>
    </row>
    <row r="146" spans="1:17" ht="45" hidden="1">
      <c r="A146" s="4" t="s">
        <v>15</v>
      </c>
      <c r="B146" s="5" t="s">
        <v>331</v>
      </c>
      <c r="C146" s="3" t="s">
        <v>336</v>
      </c>
      <c r="E146" s="3" t="s">
        <v>337</v>
      </c>
      <c r="F146" s="1">
        <v>113</v>
      </c>
      <c r="G146" s="139" t="s">
        <v>54</v>
      </c>
      <c r="H146" s="140" t="s">
        <v>512</v>
      </c>
      <c r="I146" s="141">
        <v>0</v>
      </c>
      <c r="J146" s="141">
        <v>0.01</v>
      </c>
      <c r="K146" s="142" t="s">
        <v>978</v>
      </c>
      <c r="L146" s="14">
        <f>VLOOKUP(K146,Assumptions!$F$3:$H$12,3)</f>
        <v>0.15</v>
      </c>
      <c r="M146" s="149">
        <v>0.1</v>
      </c>
      <c r="N146" s="12">
        <f t="shared" si="2"/>
        <v>0</v>
      </c>
      <c r="O146" s="15">
        <f>Assumptions!$E$19*N146</f>
        <v>0</v>
      </c>
      <c r="P146" s="17">
        <f>Assumptions!$E$16*O146</f>
        <v>0</v>
      </c>
      <c r="Q146" s="152">
        <f>Assumptions!$E$20*P146</f>
        <v>0</v>
      </c>
    </row>
    <row r="147" spans="1:17" ht="60" hidden="1">
      <c r="A147" s="4" t="s">
        <v>15</v>
      </c>
      <c r="B147" s="5" t="s">
        <v>331</v>
      </c>
      <c r="C147" s="3" t="s">
        <v>332</v>
      </c>
      <c r="E147" s="3" t="s">
        <v>333</v>
      </c>
      <c r="F147" s="1">
        <v>111</v>
      </c>
      <c r="G147" s="139" t="s">
        <v>54</v>
      </c>
      <c r="H147" s="140" t="s">
        <v>512</v>
      </c>
      <c r="I147" s="141">
        <v>0</v>
      </c>
      <c r="J147" s="141">
        <v>0.01</v>
      </c>
      <c r="K147" s="142" t="s">
        <v>977</v>
      </c>
      <c r="L147" s="14">
        <f>VLOOKUP(K147,Assumptions!$F$3:$H$12,3)</f>
        <v>0.17</v>
      </c>
      <c r="M147" s="149">
        <v>0.05</v>
      </c>
      <c r="N147" s="12">
        <f t="shared" si="2"/>
        <v>0</v>
      </c>
      <c r="O147" s="15">
        <f>Assumptions!$E$19*N147</f>
        <v>0</v>
      </c>
      <c r="P147" s="17">
        <f>Assumptions!$E$16*O147</f>
        <v>0</v>
      </c>
      <c r="Q147" s="152">
        <f>Assumptions!$E$20*P147</f>
        <v>0</v>
      </c>
    </row>
    <row r="148" spans="1:17" ht="195" hidden="1">
      <c r="A148" s="4" t="s">
        <v>15</v>
      </c>
      <c r="B148" s="5" t="s">
        <v>331</v>
      </c>
      <c r="C148" s="3" t="s">
        <v>635</v>
      </c>
      <c r="E148" s="3" t="s">
        <v>940</v>
      </c>
      <c r="F148" s="1">
        <v>114</v>
      </c>
      <c r="G148" s="139" t="s">
        <v>54</v>
      </c>
      <c r="H148" s="140" t="s">
        <v>513</v>
      </c>
      <c r="I148" s="141">
        <v>0</v>
      </c>
      <c r="J148" s="141">
        <v>0.05</v>
      </c>
      <c r="K148" s="142" t="s">
        <v>979</v>
      </c>
      <c r="L148" s="14">
        <f>VLOOKUP(K148,Assumptions!$F$3:$H$12,3)</f>
        <v>0.13</v>
      </c>
      <c r="M148" s="149">
        <v>0.25</v>
      </c>
      <c r="N148" s="12">
        <f t="shared" si="2"/>
        <v>0</v>
      </c>
      <c r="O148" s="15">
        <f>Assumptions!$E$19*N148</f>
        <v>0</v>
      </c>
      <c r="P148" s="17">
        <f>Assumptions!$E$16*O148</f>
        <v>0</v>
      </c>
      <c r="Q148" s="152">
        <f>Assumptions!$E$20*P148</f>
        <v>0</v>
      </c>
    </row>
    <row r="149" spans="1:17" ht="47.25" hidden="1">
      <c r="A149" s="4" t="s">
        <v>15</v>
      </c>
      <c r="B149" s="5" t="s">
        <v>331</v>
      </c>
      <c r="C149" s="3" t="s">
        <v>943</v>
      </c>
      <c r="E149" s="3" t="s">
        <v>944</v>
      </c>
      <c r="F149" s="1">
        <v>116</v>
      </c>
      <c r="G149" s="139" t="s">
        <v>54</v>
      </c>
      <c r="H149" s="140" t="s">
        <v>512</v>
      </c>
      <c r="I149" s="141">
        <v>0</v>
      </c>
      <c r="J149" s="141">
        <v>0.01</v>
      </c>
      <c r="K149" s="142" t="s">
        <v>979</v>
      </c>
      <c r="L149" s="14">
        <f>VLOOKUP(K149,Assumptions!$F$3:$H$12,3)</f>
        <v>0.13</v>
      </c>
      <c r="M149" s="149">
        <v>0</v>
      </c>
      <c r="N149" s="12">
        <f t="shared" si="2"/>
        <v>0</v>
      </c>
      <c r="O149" s="15">
        <f>Assumptions!$E$19*N149</f>
        <v>0</v>
      </c>
      <c r="P149" s="17">
        <f>Assumptions!$E$16*O149</f>
        <v>0</v>
      </c>
      <c r="Q149" s="152">
        <f>Assumptions!$E$20*P149</f>
        <v>0</v>
      </c>
    </row>
    <row r="150" spans="1:17" ht="135" hidden="1">
      <c r="A150" s="4" t="s">
        <v>17</v>
      </c>
      <c r="B150" s="5" t="s">
        <v>331</v>
      </c>
      <c r="C150" s="3" t="s">
        <v>9</v>
      </c>
      <c r="D150" s="3" t="s">
        <v>10</v>
      </c>
      <c r="E150" s="3" t="s">
        <v>11</v>
      </c>
      <c r="F150" s="1">
        <v>213</v>
      </c>
      <c r="G150" s="139" t="s">
        <v>54</v>
      </c>
      <c r="H150" s="140" t="s">
        <v>511</v>
      </c>
      <c r="I150" s="141">
        <v>0</v>
      </c>
      <c r="J150" s="141">
        <v>0.15</v>
      </c>
      <c r="K150" s="142" t="s">
        <v>979</v>
      </c>
      <c r="L150" s="14">
        <f>VLOOKUP(K150,Assumptions!$F$3:$H$12,3)</f>
        <v>0.13</v>
      </c>
      <c r="M150" s="149">
        <v>1</v>
      </c>
      <c r="N150" s="12">
        <f t="shared" si="2"/>
        <v>0</v>
      </c>
      <c r="O150" s="15">
        <f>Assumptions!$E$19*N150</f>
        <v>0</v>
      </c>
      <c r="P150" s="17">
        <f>Assumptions!$E$16*O150</f>
        <v>0</v>
      </c>
      <c r="Q150" s="152">
        <f>Assumptions!$E$20*P150</f>
        <v>0</v>
      </c>
    </row>
    <row r="151" spans="1:17" ht="195" hidden="1">
      <c r="A151" s="4" t="s">
        <v>17</v>
      </c>
      <c r="B151" s="5" t="s">
        <v>331</v>
      </c>
      <c r="C151" s="3" t="s">
        <v>70</v>
      </c>
      <c r="D151" s="3" t="s">
        <v>71</v>
      </c>
      <c r="E151" s="3" t="s">
        <v>384</v>
      </c>
      <c r="F151" s="1">
        <v>239</v>
      </c>
      <c r="G151" s="139" t="s">
        <v>53</v>
      </c>
      <c r="H151" s="140" t="s">
        <v>511</v>
      </c>
      <c r="I151" s="141">
        <v>0</v>
      </c>
      <c r="J151" s="141">
        <v>0.15</v>
      </c>
      <c r="K151" s="142" t="s">
        <v>979</v>
      </c>
      <c r="L151" s="14">
        <f>VLOOKUP(K151,Assumptions!$F$3:$H$12,3)</f>
        <v>0.13</v>
      </c>
      <c r="M151" s="149">
        <v>1</v>
      </c>
      <c r="N151" s="12">
        <f t="shared" si="2"/>
        <v>0</v>
      </c>
      <c r="O151" s="15">
        <f>Assumptions!$E$19*N151</f>
        <v>0</v>
      </c>
      <c r="P151" s="17">
        <f>Assumptions!$E$16*O151</f>
        <v>0</v>
      </c>
      <c r="Q151" s="152">
        <f>Assumptions!$E$20*P151</f>
        <v>0</v>
      </c>
    </row>
    <row r="152" spans="1:17" ht="135" hidden="1">
      <c r="A152" s="4" t="s">
        <v>17</v>
      </c>
      <c r="B152" s="5" t="s">
        <v>331</v>
      </c>
      <c r="C152" s="3" t="s">
        <v>465</v>
      </c>
      <c r="D152" s="3" t="s">
        <v>466</v>
      </c>
      <c r="E152" s="3" t="s">
        <v>467</v>
      </c>
      <c r="F152" s="1">
        <v>192</v>
      </c>
      <c r="G152" s="139" t="s">
        <v>54</v>
      </c>
      <c r="H152" s="140" t="s">
        <v>513</v>
      </c>
      <c r="I152" s="141">
        <v>0</v>
      </c>
      <c r="J152" s="141">
        <v>0.01</v>
      </c>
      <c r="K152" s="142" t="s">
        <v>976</v>
      </c>
      <c r="L152" s="14">
        <f>VLOOKUP(K152,Assumptions!$F$3:$H$12,3)</f>
        <v>0.32</v>
      </c>
      <c r="M152" s="149">
        <v>0.15</v>
      </c>
      <c r="N152" s="12">
        <f t="shared" si="2"/>
        <v>0</v>
      </c>
      <c r="O152" s="15">
        <f>Assumptions!$E$19*N152</f>
        <v>0</v>
      </c>
      <c r="P152" s="17">
        <f>Assumptions!$E$16*O152</f>
        <v>0</v>
      </c>
      <c r="Q152" s="152">
        <f>Assumptions!$E$20*P152</f>
        <v>0</v>
      </c>
    </row>
    <row r="153" spans="1:17" ht="165" hidden="1">
      <c r="A153" s="4" t="s">
        <v>17</v>
      </c>
      <c r="B153" s="5" t="s">
        <v>331</v>
      </c>
      <c r="C153" s="3" t="s">
        <v>6</v>
      </c>
      <c r="D153" s="3" t="s">
        <v>7</v>
      </c>
      <c r="E153" s="3" t="s">
        <v>8</v>
      </c>
      <c r="F153" s="1">
        <v>212</v>
      </c>
      <c r="G153" s="139" t="s">
        <v>54</v>
      </c>
      <c r="H153" s="140" t="s">
        <v>513</v>
      </c>
      <c r="I153" s="141">
        <v>0</v>
      </c>
      <c r="J153" s="141">
        <v>0.05</v>
      </c>
      <c r="K153" s="142" t="s">
        <v>979</v>
      </c>
      <c r="L153" s="14">
        <f>VLOOKUP(K153,Assumptions!$F$3:$H$12,3)</f>
        <v>0.13</v>
      </c>
      <c r="M153" s="149">
        <v>0.25</v>
      </c>
      <c r="N153" s="12">
        <f t="shared" si="2"/>
        <v>0</v>
      </c>
      <c r="O153" s="15">
        <f>Assumptions!$E$19*N153</f>
        <v>0</v>
      </c>
      <c r="P153" s="17">
        <f>Assumptions!$E$16*O153</f>
        <v>0</v>
      </c>
      <c r="Q153" s="152">
        <f>Assumptions!$E$20*P153</f>
        <v>0</v>
      </c>
    </row>
    <row r="154" spans="1:17" ht="195" hidden="1">
      <c r="A154" s="4" t="s">
        <v>17</v>
      </c>
      <c r="B154" s="5" t="s">
        <v>331</v>
      </c>
      <c r="C154" s="3" t="s">
        <v>865</v>
      </c>
      <c r="D154" s="3" t="s">
        <v>866</v>
      </c>
      <c r="E154" s="3" t="s">
        <v>612</v>
      </c>
      <c r="F154" s="1">
        <v>229</v>
      </c>
      <c r="G154" s="139" t="s">
        <v>54</v>
      </c>
      <c r="H154" s="140" t="s">
        <v>513</v>
      </c>
      <c r="I154" s="141">
        <v>0</v>
      </c>
      <c r="J154" s="141">
        <v>0.05</v>
      </c>
      <c r="K154" s="142" t="s">
        <v>979</v>
      </c>
      <c r="L154" s="14">
        <f>VLOOKUP(K154,Assumptions!$F$3:$H$12,3)</f>
        <v>0.13</v>
      </c>
      <c r="M154" s="149">
        <v>0</v>
      </c>
      <c r="N154" s="12">
        <f t="shared" si="2"/>
        <v>0</v>
      </c>
      <c r="O154" s="15">
        <f>Assumptions!$E$19*N154</f>
        <v>0</v>
      </c>
      <c r="P154" s="17">
        <f>Assumptions!$E$16*O154</f>
        <v>0</v>
      </c>
      <c r="Q154" s="152">
        <f>Assumptions!$E$20*P154</f>
        <v>0</v>
      </c>
    </row>
    <row r="155" spans="1:17" ht="135" hidden="1">
      <c r="A155" s="4" t="s">
        <v>17</v>
      </c>
      <c r="B155" s="5" t="s">
        <v>710</v>
      </c>
      <c r="C155" s="3" t="s">
        <v>711</v>
      </c>
      <c r="D155" s="3" t="s">
        <v>712</v>
      </c>
      <c r="E155" s="3" t="s">
        <v>713</v>
      </c>
      <c r="F155" s="1">
        <v>267</v>
      </c>
      <c r="G155" s="139" t="s">
        <v>54</v>
      </c>
      <c r="H155" s="140" t="s">
        <v>512</v>
      </c>
      <c r="I155" s="141">
        <v>0</v>
      </c>
      <c r="J155" s="141">
        <v>0.1</v>
      </c>
      <c r="K155" s="142" t="s">
        <v>668</v>
      </c>
      <c r="L155" s="14">
        <f>VLOOKUP(K155,Assumptions!$F$3:$H$12,3)</f>
        <v>0.04</v>
      </c>
      <c r="M155" s="149">
        <v>0</v>
      </c>
      <c r="N155" s="12">
        <f t="shared" si="2"/>
        <v>0</v>
      </c>
      <c r="O155" s="15">
        <f>Assumptions!$E$19*N155</f>
        <v>0</v>
      </c>
      <c r="P155" s="17">
        <f>Assumptions!$E$16*O155</f>
        <v>0</v>
      </c>
      <c r="Q155" s="152">
        <f>Assumptions!$E$20*P155</f>
        <v>0</v>
      </c>
    </row>
    <row r="156" spans="1:17" ht="105" hidden="1">
      <c r="A156" s="4" t="s">
        <v>15</v>
      </c>
      <c r="B156" s="5" t="s">
        <v>194</v>
      </c>
      <c r="C156" s="3" t="s">
        <v>759</v>
      </c>
      <c r="E156" s="3" t="s">
        <v>760</v>
      </c>
      <c r="F156" s="1">
        <v>34</v>
      </c>
      <c r="G156" s="139" t="s">
        <v>54</v>
      </c>
      <c r="H156" s="140" t="s">
        <v>513</v>
      </c>
      <c r="I156" s="141">
        <v>0</v>
      </c>
      <c r="J156" s="141">
        <v>0.25</v>
      </c>
      <c r="K156" s="142" t="s">
        <v>977</v>
      </c>
      <c r="L156" s="14">
        <f>VLOOKUP(K156,Assumptions!$F$3:$H$12,3)</f>
        <v>0.17</v>
      </c>
      <c r="M156" s="149">
        <v>1</v>
      </c>
      <c r="N156" s="12">
        <f t="shared" si="2"/>
        <v>0</v>
      </c>
      <c r="O156" s="15">
        <f>Assumptions!$E$19*N156</f>
        <v>0</v>
      </c>
      <c r="P156" s="17">
        <f>Assumptions!$E$16*O156</f>
        <v>0</v>
      </c>
      <c r="Q156" s="152">
        <f>Assumptions!$E$20*P156</f>
        <v>0</v>
      </c>
    </row>
    <row r="157" spans="1:17" ht="180" hidden="1">
      <c r="A157" s="4" t="s">
        <v>15</v>
      </c>
      <c r="B157" s="5" t="s">
        <v>194</v>
      </c>
      <c r="C157" s="3" t="s">
        <v>800</v>
      </c>
      <c r="E157" s="3" t="s">
        <v>882</v>
      </c>
      <c r="F157" s="1">
        <v>37</v>
      </c>
      <c r="G157" s="139" t="s">
        <v>54</v>
      </c>
      <c r="H157" s="140" t="s">
        <v>511</v>
      </c>
      <c r="I157" s="141">
        <v>0</v>
      </c>
      <c r="J157" s="141">
        <v>0.05</v>
      </c>
      <c r="K157" s="142" t="s">
        <v>975</v>
      </c>
      <c r="L157" s="14">
        <f>VLOOKUP(K157,Assumptions!$F$3:$H$12,3)</f>
        <v>0.64</v>
      </c>
      <c r="M157" s="149">
        <v>1</v>
      </c>
      <c r="N157" s="12">
        <f t="shared" si="2"/>
        <v>0</v>
      </c>
      <c r="O157" s="15">
        <f>Assumptions!$E$19*N157</f>
        <v>0</v>
      </c>
      <c r="P157" s="17">
        <f>Assumptions!$E$16*O157</f>
        <v>0</v>
      </c>
      <c r="Q157" s="152">
        <f>Assumptions!$E$20*P157</f>
        <v>0</v>
      </c>
    </row>
    <row r="158" spans="1:17" ht="150" hidden="1">
      <c r="A158" s="4" t="s">
        <v>15</v>
      </c>
      <c r="B158" s="5" t="s">
        <v>194</v>
      </c>
      <c r="C158" s="3" t="s">
        <v>732</v>
      </c>
      <c r="E158" s="3" t="s">
        <v>733</v>
      </c>
      <c r="F158" s="1">
        <v>45</v>
      </c>
      <c r="G158" s="139" t="s">
        <v>54</v>
      </c>
      <c r="H158" s="140" t="s">
        <v>511</v>
      </c>
      <c r="I158" s="141">
        <v>0</v>
      </c>
      <c r="J158" s="141">
        <v>0.01</v>
      </c>
      <c r="K158" s="142" t="s">
        <v>974</v>
      </c>
      <c r="L158" s="14">
        <f>VLOOKUP(K158,Assumptions!$F$3:$H$12,3)</f>
        <v>1</v>
      </c>
      <c r="M158" s="149">
        <v>1</v>
      </c>
      <c r="N158" s="12">
        <f t="shared" si="2"/>
        <v>0</v>
      </c>
      <c r="O158" s="15">
        <f>Assumptions!$E$19*N158</f>
        <v>0</v>
      </c>
      <c r="P158" s="17">
        <f>Assumptions!$E$16*O158</f>
        <v>0</v>
      </c>
      <c r="Q158" s="152">
        <f>Assumptions!$E$20*P158</f>
        <v>0</v>
      </c>
    </row>
    <row r="159" spans="1:17" ht="90" hidden="1">
      <c r="A159" s="4" t="s">
        <v>15</v>
      </c>
      <c r="B159" s="5" t="s">
        <v>194</v>
      </c>
      <c r="C159" s="3" t="s">
        <v>883</v>
      </c>
      <c r="E159" s="3" t="s">
        <v>884</v>
      </c>
      <c r="F159" s="1">
        <v>38</v>
      </c>
      <c r="G159" s="139" t="s">
        <v>54</v>
      </c>
      <c r="H159" s="140" t="s">
        <v>512</v>
      </c>
      <c r="I159" s="141">
        <v>0</v>
      </c>
      <c r="J159" s="141">
        <v>0.1</v>
      </c>
      <c r="K159" s="142" t="s">
        <v>976</v>
      </c>
      <c r="L159" s="14">
        <f>VLOOKUP(K159,Assumptions!$F$3:$H$12,3)</f>
        <v>0.32</v>
      </c>
      <c r="M159" s="149">
        <v>0.25</v>
      </c>
      <c r="N159" s="12">
        <f t="shared" si="2"/>
        <v>0</v>
      </c>
      <c r="O159" s="15">
        <f>Assumptions!$E$19*N159</f>
        <v>0</v>
      </c>
      <c r="P159" s="17">
        <f>Assumptions!$E$16*O159</f>
        <v>0</v>
      </c>
      <c r="Q159" s="152">
        <f>Assumptions!$E$20*P159</f>
        <v>0</v>
      </c>
    </row>
    <row r="160" spans="1:17" ht="120" hidden="1">
      <c r="A160" s="4" t="s">
        <v>15</v>
      </c>
      <c r="B160" s="5" t="s">
        <v>194</v>
      </c>
      <c r="C160" s="3" t="s">
        <v>887</v>
      </c>
      <c r="E160" s="3" t="s">
        <v>172</v>
      </c>
      <c r="F160" s="1">
        <v>40</v>
      </c>
      <c r="G160" s="139" t="s">
        <v>54</v>
      </c>
      <c r="H160" s="140" t="s">
        <v>513</v>
      </c>
      <c r="I160" s="141">
        <v>0</v>
      </c>
      <c r="J160" s="141">
        <v>0.05</v>
      </c>
      <c r="K160" s="142" t="s">
        <v>976</v>
      </c>
      <c r="L160" s="14">
        <f>VLOOKUP(K160,Assumptions!$F$3:$H$12,3)</f>
        <v>0.32</v>
      </c>
      <c r="M160" s="149">
        <v>1</v>
      </c>
      <c r="N160" s="12">
        <f t="shared" si="2"/>
        <v>0</v>
      </c>
      <c r="O160" s="15">
        <f>Assumptions!$E$19*N160</f>
        <v>0</v>
      </c>
      <c r="P160" s="17">
        <f>Assumptions!$E$16*O160</f>
        <v>0</v>
      </c>
      <c r="Q160" s="152">
        <f>Assumptions!$E$20*P160</f>
        <v>0</v>
      </c>
    </row>
    <row r="161" spans="1:17" ht="90" hidden="1">
      <c r="A161" s="4" t="s">
        <v>15</v>
      </c>
      <c r="B161" s="5" t="s">
        <v>194</v>
      </c>
      <c r="C161" s="3" t="s">
        <v>171</v>
      </c>
      <c r="E161" s="3" t="s">
        <v>154</v>
      </c>
      <c r="F161" s="1">
        <v>54</v>
      </c>
      <c r="G161" s="139" t="s">
        <v>54</v>
      </c>
      <c r="H161" s="140" t="s">
        <v>513</v>
      </c>
      <c r="I161" s="141">
        <v>0</v>
      </c>
      <c r="J161" s="141">
        <v>0.2</v>
      </c>
      <c r="K161" s="142" t="s">
        <v>977</v>
      </c>
      <c r="L161" s="14">
        <f>VLOOKUP(K161,Assumptions!$F$3:$H$12,3)</f>
        <v>0.17</v>
      </c>
      <c r="M161" s="149">
        <v>0.25</v>
      </c>
      <c r="N161" s="12">
        <f t="shared" si="2"/>
        <v>0</v>
      </c>
      <c r="O161" s="15">
        <f>Assumptions!$E$19*N161</f>
        <v>0</v>
      </c>
      <c r="P161" s="17">
        <f>Assumptions!$E$16*O161</f>
        <v>0</v>
      </c>
      <c r="Q161" s="152">
        <f>Assumptions!$E$20*P161</f>
        <v>0</v>
      </c>
    </row>
    <row r="162" spans="1:17" ht="90" hidden="1">
      <c r="A162" s="4" t="s">
        <v>15</v>
      </c>
      <c r="B162" s="5" t="s">
        <v>194</v>
      </c>
      <c r="C162" s="3" t="s">
        <v>885</v>
      </c>
      <c r="E162" s="3" t="s">
        <v>886</v>
      </c>
      <c r="F162" s="1">
        <v>39</v>
      </c>
      <c r="G162" s="139" t="s">
        <v>54</v>
      </c>
      <c r="H162" s="140" t="s">
        <v>512</v>
      </c>
      <c r="I162" s="141">
        <v>0</v>
      </c>
      <c r="J162" s="141">
        <v>0.01</v>
      </c>
      <c r="K162" s="142" t="s">
        <v>976</v>
      </c>
      <c r="L162" s="14">
        <f>VLOOKUP(K162,Assumptions!$F$3:$H$12,3)</f>
        <v>0.32</v>
      </c>
      <c r="M162" s="149">
        <v>1</v>
      </c>
      <c r="N162" s="12">
        <f t="shared" si="2"/>
        <v>0</v>
      </c>
      <c r="O162" s="15">
        <f>Assumptions!$E$19*N162</f>
        <v>0</v>
      </c>
      <c r="P162" s="17">
        <f>Assumptions!$E$16*O162</f>
        <v>0</v>
      </c>
      <c r="Q162" s="152">
        <f>Assumptions!$E$20*P162</f>
        <v>0</v>
      </c>
    </row>
    <row r="163" spans="1:17" ht="105" hidden="1">
      <c r="A163" s="4" t="s">
        <v>15</v>
      </c>
      <c r="B163" s="5" t="s">
        <v>194</v>
      </c>
      <c r="C163" s="3" t="s">
        <v>293</v>
      </c>
      <c r="E163" s="3" t="s">
        <v>166</v>
      </c>
      <c r="F163" s="1">
        <v>63</v>
      </c>
      <c r="G163" s="139" t="s">
        <v>54</v>
      </c>
      <c r="H163" s="140" t="s">
        <v>513</v>
      </c>
      <c r="I163" s="141">
        <v>0</v>
      </c>
      <c r="J163" s="141">
        <v>0.2</v>
      </c>
      <c r="K163" s="142" t="s">
        <v>976</v>
      </c>
      <c r="L163" s="14">
        <f>VLOOKUP(K163,Assumptions!$F$3:$H$12,3)</f>
        <v>0.32</v>
      </c>
      <c r="M163" s="149">
        <v>0.2</v>
      </c>
      <c r="N163" s="12">
        <f t="shared" si="2"/>
        <v>0</v>
      </c>
      <c r="O163" s="15">
        <f>Assumptions!$E$19*N163</f>
        <v>0</v>
      </c>
      <c r="P163" s="17">
        <f>Assumptions!$E$16*O163</f>
        <v>0</v>
      </c>
      <c r="Q163" s="152">
        <f>Assumptions!$E$20*P163</f>
        <v>0</v>
      </c>
    </row>
    <row r="164" spans="1:17" ht="75" hidden="1">
      <c r="A164" s="4" t="s">
        <v>15</v>
      </c>
      <c r="B164" s="5" t="s">
        <v>194</v>
      </c>
      <c r="C164" s="3" t="s">
        <v>756</v>
      </c>
      <c r="E164" s="3" t="s">
        <v>757</v>
      </c>
      <c r="F164" s="1">
        <v>66</v>
      </c>
      <c r="G164" s="139" t="s">
        <v>54</v>
      </c>
      <c r="H164" s="140" t="s">
        <v>514</v>
      </c>
      <c r="I164" s="141">
        <v>0</v>
      </c>
      <c r="J164" s="141">
        <v>0.05</v>
      </c>
      <c r="K164" s="142" t="s">
        <v>976</v>
      </c>
      <c r="L164" s="14">
        <f>VLOOKUP(K164,Assumptions!$F$3:$H$12,3)</f>
        <v>0.32</v>
      </c>
      <c r="M164" s="149">
        <v>0.25</v>
      </c>
      <c r="N164" s="12">
        <f t="shared" si="2"/>
        <v>0</v>
      </c>
      <c r="O164" s="15">
        <f>Assumptions!$E$19*N164</f>
        <v>0</v>
      </c>
      <c r="P164" s="17">
        <f>Assumptions!$E$16*O164</f>
        <v>0</v>
      </c>
      <c r="Q164" s="152">
        <f>Assumptions!$E$20*P164</f>
        <v>0</v>
      </c>
    </row>
    <row r="165" spans="1:17" ht="105" hidden="1">
      <c r="A165" s="4" t="s">
        <v>15</v>
      </c>
      <c r="B165" s="5" t="s">
        <v>194</v>
      </c>
      <c r="C165" s="3" t="s">
        <v>169</v>
      </c>
      <c r="E165" s="3" t="s">
        <v>755</v>
      </c>
      <c r="F165" s="1">
        <v>65</v>
      </c>
      <c r="G165" s="139" t="s">
        <v>54</v>
      </c>
      <c r="H165" s="140" t="s">
        <v>513</v>
      </c>
      <c r="I165" s="141">
        <v>0</v>
      </c>
      <c r="J165" s="141">
        <v>0.2</v>
      </c>
      <c r="K165" s="142" t="s">
        <v>977</v>
      </c>
      <c r="L165" s="14">
        <f>VLOOKUP(K165,Assumptions!$F$3:$H$12,3)</f>
        <v>0.17</v>
      </c>
      <c r="M165" s="149">
        <v>0.25</v>
      </c>
      <c r="N165" s="12">
        <f t="shared" si="2"/>
        <v>0</v>
      </c>
      <c r="O165" s="15">
        <f>Assumptions!$E$19*N165</f>
        <v>0</v>
      </c>
      <c r="P165" s="17">
        <f>Assumptions!$E$16*O165</f>
        <v>0</v>
      </c>
      <c r="Q165" s="152">
        <f>Assumptions!$E$20*P165</f>
        <v>0</v>
      </c>
    </row>
    <row r="166" spans="1:17" ht="60" hidden="1">
      <c r="A166" s="4" t="s">
        <v>15</v>
      </c>
      <c r="B166" s="5" t="s">
        <v>194</v>
      </c>
      <c r="C166" s="3" t="s">
        <v>376</v>
      </c>
      <c r="E166" s="3" t="s">
        <v>377</v>
      </c>
      <c r="F166" s="1">
        <v>52</v>
      </c>
      <c r="G166" s="139" t="s">
        <v>54</v>
      </c>
      <c r="H166" s="140" t="s">
        <v>512</v>
      </c>
      <c r="I166" s="141">
        <v>0</v>
      </c>
      <c r="J166" s="141">
        <v>0.02</v>
      </c>
      <c r="K166" s="142" t="s">
        <v>976</v>
      </c>
      <c r="L166" s="14">
        <f>VLOOKUP(K166,Assumptions!$F$3:$H$12,3)</f>
        <v>0.32</v>
      </c>
      <c r="M166" s="149">
        <v>0.75</v>
      </c>
      <c r="N166" s="12">
        <f t="shared" si="2"/>
        <v>0</v>
      </c>
      <c r="O166" s="15">
        <f>Assumptions!$E$19*N166</f>
        <v>0</v>
      </c>
      <c r="P166" s="17">
        <f>Assumptions!$E$16*O166</f>
        <v>0</v>
      </c>
      <c r="Q166" s="152">
        <f>Assumptions!$E$20*P166</f>
        <v>0</v>
      </c>
    </row>
    <row r="167" spans="1:17" ht="105" hidden="1">
      <c r="A167" s="4" t="s">
        <v>15</v>
      </c>
      <c r="B167" s="5" t="s">
        <v>194</v>
      </c>
      <c r="C167" s="3" t="s">
        <v>157</v>
      </c>
      <c r="E167" s="3" t="s">
        <v>158</v>
      </c>
      <c r="F167" s="1">
        <v>56</v>
      </c>
      <c r="G167" s="139" t="s">
        <v>54</v>
      </c>
      <c r="H167" s="140" t="s">
        <v>512</v>
      </c>
      <c r="I167" s="141">
        <v>0</v>
      </c>
      <c r="J167" s="141">
        <v>0.02</v>
      </c>
      <c r="K167" s="142" t="s">
        <v>976</v>
      </c>
      <c r="L167" s="14">
        <f>VLOOKUP(K167,Assumptions!$F$3:$H$12,3)</f>
        <v>0.32</v>
      </c>
      <c r="M167" s="149">
        <v>0.75</v>
      </c>
      <c r="N167" s="12">
        <f t="shared" si="2"/>
        <v>0</v>
      </c>
      <c r="O167" s="15">
        <f>Assumptions!$E$19*N167</f>
        <v>0</v>
      </c>
      <c r="P167" s="17">
        <f>Assumptions!$E$16*O167</f>
        <v>0</v>
      </c>
      <c r="Q167" s="152">
        <f>Assumptions!$E$20*P167</f>
        <v>0</v>
      </c>
    </row>
    <row r="168" spans="1:17" ht="90" hidden="1">
      <c r="A168" s="4" t="s">
        <v>15</v>
      </c>
      <c r="B168" s="5" t="s">
        <v>194</v>
      </c>
      <c r="C168" s="3" t="s">
        <v>159</v>
      </c>
      <c r="E168" s="3" t="s">
        <v>160</v>
      </c>
      <c r="F168" s="1">
        <v>57</v>
      </c>
      <c r="G168" s="139" t="s">
        <v>54</v>
      </c>
      <c r="H168" s="140" t="s">
        <v>512</v>
      </c>
      <c r="I168" s="141">
        <v>0</v>
      </c>
      <c r="J168" s="141">
        <v>0.05</v>
      </c>
      <c r="K168" s="142" t="s">
        <v>976</v>
      </c>
      <c r="L168" s="14">
        <f>VLOOKUP(K168,Assumptions!$F$3:$H$12,3)</f>
        <v>0.32</v>
      </c>
      <c r="M168" s="149">
        <v>0.75</v>
      </c>
      <c r="N168" s="12">
        <f t="shared" si="2"/>
        <v>0</v>
      </c>
      <c r="O168" s="15">
        <f>Assumptions!$E$19*N168</f>
        <v>0</v>
      </c>
      <c r="P168" s="17">
        <f>Assumptions!$E$16*O168</f>
        <v>0</v>
      </c>
      <c r="Q168" s="152">
        <f>Assumptions!$E$20*P168</f>
        <v>0</v>
      </c>
    </row>
    <row r="169" spans="1:17" ht="75" hidden="1">
      <c r="A169" s="4" t="s">
        <v>15</v>
      </c>
      <c r="B169" s="5" t="s">
        <v>194</v>
      </c>
      <c r="C169" s="3" t="s">
        <v>163</v>
      </c>
      <c r="E169" s="3" t="s">
        <v>257</v>
      </c>
      <c r="F169" s="1">
        <v>59</v>
      </c>
      <c r="G169" s="139" t="s">
        <v>54</v>
      </c>
      <c r="H169" s="140" t="s">
        <v>512</v>
      </c>
      <c r="I169" s="141">
        <v>0</v>
      </c>
      <c r="J169" s="141">
        <v>0.02</v>
      </c>
      <c r="K169" s="142" t="s">
        <v>976</v>
      </c>
      <c r="L169" s="14">
        <f>VLOOKUP(K169,Assumptions!$F$3:$H$12,3)</f>
        <v>0.32</v>
      </c>
      <c r="M169" s="149">
        <v>0.75</v>
      </c>
      <c r="N169" s="12">
        <f t="shared" si="2"/>
        <v>0</v>
      </c>
      <c r="O169" s="15">
        <f>Assumptions!$E$19*N169</f>
        <v>0</v>
      </c>
      <c r="P169" s="17">
        <f>Assumptions!$E$16*O169</f>
        <v>0</v>
      </c>
      <c r="Q169" s="152">
        <f>Assumptions!$E$20*P169</f>
        <v>0</v>
      </c>
    </row>
    <row r="170" spans="1:17" ht="75" hidden="1">
      <c r="A170" s="4" t="s">
        <v>15</v>
      </c>
      <c r="B170" s="5" t="s">
        <v>194</v>
      </c>
      <c r="C170" s="3" t="s">
        <v>258</v>
      </c>
      <c r="E170" s="3" t="s">
        <v>259</v>
      </c>
      <c r="F170" s="1">
        <v>60</v>
      </c>
      <c r="G170" s="139" t="s">
        <v>54</v>
      </c>
      <c r="H170" s="140" t="s">
        <v>512</v>
      </c>
      <c r="I170" s="141">
        <v>0</v>
      </c>
      <c r="J170" s="141">
        <v>0.02</v>
      </c>
      <c r="K170" s="142" t="s">
        <v>976</v>
      </c>
      <c r="L170" s="14">
        <f>VLOOKUP(K170,Assumptions!$F$3:$H$12,3)</f>
        <v>0.32</v>
      </c>
      <c r="M170" s="149">
        <v>0.75</v>
      </c>
      <c r="N170" s="12">
        <f t="shared" si="2"/>
        <v>0</v>
      </c>
      <c r="O170" s="15">
        <f>Assumptions!$E$19*N170</f>
        <v>0</v>
      </c>
      <c r="P170" s="17">
        <f>Assumptions!$E$16*O170</f>
        <v>0</v>
      </c>
      <c r="Q170" s="152">
        <f>Assumptions!$E$20*P170</f>
        <v>0</v>
      </c>
    </row>
    <row r="171" spans="1:17" ht="75" hidden="1">
      <c r="A171" s="4" t="s">
        <v>15</v>
      </c>
      <c r="B171" s="5" t="s">
        <v>194</v>
      </c>
      <c r="C171" s="3" t="s">
        <v>237</v>
      </c>
      <c r="E171" s="3" t="s">
        <v>664</v>
      </c>
      <c r="F171" s="1">
        <v>47</v>
      </c>
      <c r="G171" s="139" t="s">
        <v>54</v>
      </c>
      <c r="H171" s="140" t="s">
        <v>513</v>
      </c>
      <c r="I171" s="141">
        <v>0</v>
      </c>
      <c r="J171" s="141">
        <v>0.05</v>
      </c>
      <c r="K171" s="142" t="s">
        <v>977</v>
      </c>
      <c r="L171" s="14">
        <f>VLOOKUP(K171,Assumptions!$F$3:$H$12,3)</f>
        <v>0.17</v>
      </c>
      <c r="M171" s="149">
        <v>0.25</v>
      </c>
      <c r="N171" s="12">
        <f t="shared" si="2"/>
        <v>0</v>
      </c>
      <c r="O171" s="15">
        <f>Assumptions!$E$19*N171</f>
        <v>0</v>
      </c>
      <c r="P171" s="17">
        <f>Assumptions!$E$16*O171</f>
        <v>0</v>
      </c>
      <c r="Q171" s="152">
        <f>Assumptions!$E$20*P171</f>
        <v>0</v>
      </c>
    </row>
    <row r="172" spans="1:17" ht="90" hidden="1">
      <c r="A172" s="4" t="s">
        <v>15</v>
      </c>
      <c r="B172" s="5" t="s">
        <v>194</v>
      </c>
      <c r="C172" s="3" t="s">
        <v>167</v>
      </c>
      <c r="E172" s="3" t="s">
        <v>168</v>
      </c>
      <c r="F172" s="1">
        <v>64</v>
      </c>
      <c r="G172" s="139" t="s">
        <v>54</v>
      </c>
      <c r="H172" s="140" t="s">
        <v>513</v>
      </c>
      <c r="I172" s="141">
        <v>0</v>
      </c>
      <c r="J172" s="141">
        <v>0.2</v>
      </c>
      <c r="K172" s="142" t="s">
        <v>977</v>
      </c>
      <c r="L172" s="14">
        <f>VLOOKUP(K172,Assumptions!$F$3:$H$12,3)</f>
        <v>0.17</v>
      </c>
      <c r="M172" s="149">
        <v>0.15</v>
      </c>
      <c r="N172" s="12">
        <f t="shared" si="2"/>
        <v>0</v>
      </c>
      <c r="O172" s="15">
        <f>Assumptions!$E$19*N172</f>
        <v>0</v>
      </c>
      <c r="P172" s="17">
        <f>Assumptions!$E$16*O172</f>
        <v>0</v>
      </c>
      <c r="Q172" s="152">
        <f>Assumptions!$E$20*P172</f>
        <v>0</v>
      </c>
    </row>
    <row r="173" spans="1:17" ht="90" hidden="1">
      <c r="A173" s="4" t="s">
        <v>15</v>
      </c>
      <c r="B173" s="5" t="s">
        <v>194</v>
      </c>
      <c r="C173" s="3" t="s">
        <v>665</v>
      </c>
      <c r="E173" s="3" t="s">
        <v>369</v>
      </c>
      <c r="F173" s="1">
        <v>48</v>
      </c>
      <c r="G173" s="139" t="s">
        <v>54</v>
      </c>
      <c r="H173" s="140" t="s">
        <v>512</v>
      </c>
      <c r="I173" s="141">
        <v>0</v>
      </c>
      <c r="J173" s="141">
        <v>0.1</v>
      </c>
      <c r="K173" s="142" t="s">
        <v>977</v>
      </c>
      <c r="L173" s="14">
        <f>VLOOKUP(K173,Assumptions!$F$3:$H$12,3)</f>
        <v>0.17</v>
      </c>
      <c r="M173" s="149">
        <v>0.2</v>
      </c>
      <c r="N173" s="12">
        <f t="shared" si="2"/>
        <v>0</v>
      </c>
      <c r="O173" s="15">
        <f>Assumptions!$E$19*N173</f>
        <v>0</v>
      </c>
      <c r="P173" s="17">
        <f>Assumptions!$E$16*O173</f>
        <v>0</v>
      </c>
      <c r="Q173" s="152">
        <f>Assumptions!$E$20*P173</f>
        <v>0</v>
      </c>
    </row>
    <row r="174" spans="1:17" ht="150" hidden="1">
      <c r="A174" s="4" t="s">
        <v>15</v>
      </c>
      <c r="B174" s="5" t="s">
        <v>194</v>
      </c>
      <c r="C174" s="3" t="s">
        <v>378</v>
      </c>
      <c r="E174" s="3" t="s">
        <v>170</v>
      </c>
      <c r="F174" s="1">
        <v>53</v>
      </c>
      <c r="G174" s="139" t="s">
        <v>54</v>
      </c>
      <c r="H174" s="140" t="s">
        <v>513</v>
      </c>
      <c r="I174" s="141">
        <v>0</v>
      </c>
      <c r="J174" s="141">
        <v>0.2</v>
      </c>
      <c r="K174" s="142" t="s">
        <v>977</v>
      </c>
      <c r="L174" s="14">
        <f>VLOOKUP(K174,Assumptions!$F$3:$H$12,3)</f>
        <v>0.17</v>
      </c>
      <c r="M174" s="149">
        <v>0.1</v>
      </c>
      <c r="N174" s="12">
        <f t="shared" si="2"/>
        <v>0</v>
      </c>
      <c r="O174" s="15">
        <f>Assumptions!$E$19*N174</f>
        <v>0</v>
      </c>
      <c r="P174" s="17">
        <f>Assumptions!$E$16*O174</f>
        <v>0</v>
      </c>
      <c r="Q174" s="152">
        <f>Assumptions!$E$20*P174</f>
        <v>0</v>
      </c>
    </row>
    <row r="175" spans="1:17" ht="105" hidden="1">
      <c r="A175" s="4" t="s">
        <v>15</v>
      </c>
      <c r="B175" s="5" t="s">
        <v>194</v>
      </c>
      <c r="C175" s="3" t="s">
        <v>161</v>
      </c>
      <c r="E175" s="3" t="s">
        <v>162</v>
      </c>
      <c r="F175" s="1">
        <v>58</v>
      </c>
      <c r="G175" s="139" t="s">
        <v>54</v>
      </c>
      <c r="H175" s="140" t="s">
        <v>513</v>
      </c>
      <c r="I175" s="141">
        <v>0</v>
      </c>
      <c r="J175" s="141">
        <v>0.1</v>
      </c>
      <c r="K175" s="142" t="s">
        <v>977</v>
      </c>
      <c r="L175" s="14">
        <f>VLOOKUP(K175,Assumptions!$F$3:$H$12,3)</f>
        <v>0.17</v>
      </c>
      <c r="M175" s="149">
        <v>0.25</v>
      </c>
      <c r="N175" s="12">
        <f t="shared" si="2"/>
        <v>0</v>
      </c>
      <c r="O175" s="15">
        <f>Assumptions!$E$19*N175</f>
        <v>0</v>
      </c>
      <c r="P175" s="17">
        <f>Assumptions!$E$16*O175</f>
        <v>0</v>
      </c>
      <c r="Q175" s="152">
        <f>Assumptions!$E$20*P175</f>
        <v>0</v>
      </c>
    </row>
    <row r="176" spans="1:17" ht="60" hidden="1">
      <c r="A176" s="4" t="s">
        <v>15</v>
      </c>
      <c r="B176" s="5" t="s">
        <v>194</v>
      </c>
      <c r="C176" s="3" t="s">
        <v>728</v>
      </c>
      <c r="E176" s="3" t="s">
        <v>729</v>
      </c>
      <c r="F176" s="1">
        <v>43</v>
      </c>
      <c r="G176" s="139" t="s">
        <v>54</v>
      </c>
      <c r="H176" s="140" t="s">
        <v>512</v>
      </c>
      <c r="I176" s="141">
        <v>0</v>
      </c>
      <c r="J176" s="141">
        <v>0.05</v>
      </c>
      <c r="K176" s="142" t="s">
        <v>976</v>
      </c>
      <c r="L176" s="14">
        <f>VLOOKUP(K176,Assumptions!$F$3:$H$12,3)</f>
        <v>0.32</v>
      </c>
      <c r="M176" s="149">
        <v>0.2</v>
      </c>
      <c r="N176" s="12">
        <f t="shared" si="2"/>
        <v>0</v>
      </c>
      <c r="O176" s="15">
        <f>Assumptions!$E$19*N176</f>
        <v>0</v>
      </c>
      <c r="P176" s="17">
        <f>Assumptions!$E$16*O176</f>
        <v>0</v>
      </c>
      <c r="Q176" s="152">
        <f>Assumptions!$E$20*P176</f>
        <v>0</v>
      </c>
    </row>
    <row r="177" spans="1:17" ht="47.25" hidden="1">
      <c r="A177" s="4" t="s">
        <v>15</v>
      </c>
      <c r="B177" s="5" t="s">
        <v>194</v>
      </c>
      <c r="C177" s="3" t="s">
        <v>374</v>
      </c>
      <c r="E177" s="3" t="s">
        <v>375</v>
      </c>
      <c r="F177" s="1">
        <v>51</v>
      </c>
      <c r="G177" s="139" t="s">
        <v>54</v>
      </c>
      <c r="H177" s="140" t="s">
        <v>512</v>
      </c>
      <c r="I177" s="141">
        <v>0</v>
      </c>
      <c r="J177" s="141">
        <v>0.05</v>
      </c>
      <c r="K177" s="142" t="s">
        <v>976</v>
      </c>
      <c r="L177" s="14">
        <f>VLOOKUP(K177,Assumptions!$F$3:$H$12,3)</f>
        <v>0.32</v>
      </c>
      <c r="M177" s="149">
        <v>0.5</v>
      </c>
      <c r="N177" s="12">
        <f t="shared" si="2"/>
        <v>0</v>
      </c>
      <c r="O177" s="15">
        <f>Assumptions!$E$19*N177</f>
        <v>0</v>
      </c>
      <c r="P177" s="17">
        <f>Assumptions!$E$16*O177</f>
        <v>0</v>
      </c>
      <c r="Q177" s="152">
        <f>Assumptions!$E$20*P177</f>
        <v>0</v>
      </c>
    </row>
    <row r="178" spans="1:17" ht="90" hidden="1">
      <c r="A178" s="4" t="s">
        <v>15</v>
      </c>
      <c r="B178" s="5" t="s">
        <v>194</v>
      </c>
      <c r="C178" s="3" t="s">
        <v>165</v>
      </c>
      <c r="E178" s="3" t="s">
        <v>292</v>
      </c>
      <c r="F178" s="1">
        <v>62</v>
      </c>
      <c r="G178" s="139" t="s">
        <v>54</v>
      </c>
      <c r="H178" s="140" t="s">
        <v>513</v>
      </c>
      <c r="I178" s="141">
        <v>0</v>
      </c>
      <c r="J178" s="141">
        <v>0.1</v>
      </c>
      <c r="K178" s="142" t="s">
        <v>976</v>
      </c>
      <c r="L178" s="14">
        <f>VLOOKUP(K178,Assumptions!$F$3:$H$12,3)</f>
        <v>0.32</v>
      </c>
      <c r="M178" s="149">
        <v>0.1</v>
      </c>
      <c r="N178" s="12">
        <f t="shared" si="2"/>
        <v>0</v>
      </c>
      <c r="O178" s="15">
        <f>Assumptions!$E$19*N178</f>
        <v>0</v>
      </c>
      <c r="P178" s="17">
        <f>Assumptions!$E$16*O178</f>
        <v>0</v>
      </c>
      <c r="Q178" s="152">
        <f>Assumptions!$E$20*P178</f>
        <v>0</v>
      </c>
    </row>
    <row r="179" spans="1:17" ht="60" hidden="1">
      <c r="A179" s="4" t="s">
        <v>15</v>
      </c>
      <c r="B179" s="5" t="s">
        <v>194</v>
      </c>
      <c r="C179" s="3" t="s">
        <v>372</v>
      </c>
      <c r="E179" s="3" t="s">
        <v>373</v>
      </c>
      <c r="F179" s="1">
        <v>50</v>
      </c>
      <c r="G179" s="139" t="s">
        <v>54</v>
      </c>
      <c r="H179" s="140" t="s">
        <v>512</v>
      </c>
      <c r="I179" s="141">
        <v>0</v>
      </c>
      <c r="J179" s="141">
        <v>0.2</v>
      </c>
      <c r="K179" s="142" t="s">
        <v>977</v>
      </c>
      <c r="L179" s="14">
        <f>VLOOKUP(K179,Assumptions!$F$3:$H$12,3)</f>
        <v>0.17</v>
      </c>
      <c r="M179" s="149">
        <v>0.2</v>
      </c>
      <c r="N179" s="12">
        <f t="shared" si="2"/>
        <v>0</v>
      </c>
      <c r="O179" s="15">
        <f>Assumptions!$E$19*N179</f>
        <v>0</v>
      </c>
      <c r="P179" s="17">
        <f>Assumptions!$E$16*O179</f>
        <v>0</v>
      </c>
      <c r="Q179" s="152">
        <f>Assumptions!$E$20*P179</f>
        <v>0</v>
      </c>
    </row>
    <row r="180" spans="1:17" ht="47.25" hidden="1">
      <c r="A180" s="4" t="s">
        <v>15</v>
      </c>
      <c r="B180" s="5" t="s">
        <v>194</v>
      </c>
      <c r="C180" s="3" t="s">
        <v>730</v>
      </c>
      <c r="E180" s="3" t="s">
        <v>731</v>
      </c>
      <c r="F180" s="1">
        <v>44</v>
      </c>
      <c r="G180" s="139" t="s">
        <v>54</v>
      </c>
      <c r="H180" s="140" t="s">
        <v>513</v>
      </c>
      <c r="I180" s="141">
        <v>0</v>
      </c>
      <c r="J180" s="141">
        <v>0.05</v>
      </c>
      <c r="K180" s="142" t="s">
        <v>977</v>
      </c>
      <c r="L180" s="14">
        <f>VLOOKUP(K180,Assumptions!$F$3:$H$12,3)</f>
        <v>0.17</v>
      </c>
      <c r="M180" s="149">
        <v>0.2</v>
      </c>
      <c r="N180" s="12">
        <f t="shared" si="2"/>
        <v>0</v>
      </c>
      <c r="O180" s="15">
        <f>Assumptions!$E$19*N180</f>
        <v>0</v>
      </c>
      <c r="P180" s="17">
        <f>Assumptions!$E$16*O180</f>
        <v>0</v>
      </c>
      <c r="Q180" s="152">
        <f>Assumptions!$E$20*P180</f>
        <v>0</v>
      </c>
    </row>
    <row r="181" spans="1:17" ht="105" hidden="1">
      <c r="A181" s="4" t="s">
        <v>15</v>
      </c>
      <c r="B181" s="5" t="s">
        <v>194</v>
      </c>
      <c r="C181" s="3" t="s">
        <v>370</v>
      </c>
      <c r="E181" s="3" t="s">
        <v>371</v>
      </c>
      <c r="F181" s="1">
        <v>49</v>
      </c>
      <c r="G181" s="139" t="s">
        <v>54</v>
      </c>
      <c r="H181" s="140" t="s">
        <v>512</v>
      </c>
      <c r="I181" s="141">
        <v>0</v>
      </c>
      <c r="J181" s="141">
        <v>0.1</v>
      </c>
      <c r="K181" s="142" t="s">
        <v>977</v>
      </c>
      <c r="L181" s="14">
        <f>VLOOKUP(K181,Assumptions!$F$3:$H$12,3)</f>
        <v>0.17</v>
      </c>
      <c r="M181" s="149">
        <v>0.1</v>
      </c>
      <c r="N181" s="12">
        <f t="shared" si="2"/>
        <v>0</v>
      </c>
      <c r="O181" s="15">
        <f>Assumptions!$E$19*N181</f>
        <v>0</v>
      </c>
      <c r="P181" s="17">
        <f>Assumptions!$E$16*O181</f>
        <v>0</v>
      </c>
      <c r="Q181" s="152">
        <f>Assumptions!$E$20*P181</f>
        <v>0</v>
      </c>
    </row>
    <row r="182" spans="1:17" ht="60" hidden="1">
      <c r="A182" s="4" t="s">
        <v>15</v>
      </c>
      <c r="B182" s="5" t="s">
        <v>194</v>
      </c>
      <c r="C182" s="3" t="s">
        <v>155</v>
      </c>
      <c r="E182" s="3" t="s">
        <v>156</v>
      </c>
      <c r="F182" s="1">
        <v>55</v>
      </c>
      <c r="G182" s="139" t="s">
        <v>54</v>
      </c>
      <c r="H182" s="140" t="s">
        <v>511</v>
      </c>
      <c r="I182" s="141">
        <v>0</v>
      </c>
      <c r="J182" s="141">
        <v>0.25</v>
      </c>
      <c r="K182" s="142" t="s">
        <v>977</v>
      </c>
      <c r="L182" s="14">
        <f>VLOOKUP(K182,Assumptions!$F$3:$H$12,3)</f>
        <v>0.17</v>
      </c>
      <c r="M182" s="149">
        <v>0.1</v>
      </c>
      <c r="N182" s="12">
        <f t="shared" si="2"/>
        <v>0</v>
      </c>
      <c r="O182" s="15">
        <f>Assumptions!$E$19*N182</f>
        <v>0</v>
      </c>
      <c r="P182" s="17">
        <f>Assumptions!$E$16*O182</f>
        <v>0</v>
      </c>
      <c r="Q182" s="152">
        <f>Assumptions!$E$20*P182</f>
        <v>0</v>
      </c>
    </row>
    <row r="183" spans="1:17" ht="105" hidden="1">
      <c r="A183" s="4" t="s">
        <v>15</v>
      </c>
      <c r="B183" s="5" t="s">
        <v>194</v>
      </c>
      <c r="C183" s="3" t="s">
        <v>173</v>
      </c>
      <c r="E183" s="3" t="s">
        <v>174</v>
      </c>
      <c r="F183" s="1">
        <v>41</v>
      </c>
      <c r="G183" s="139" t="s">
        <v>54</v>
      </c>
      <c r="H183" s="140" t="s">
        <v>513</v>
      </c>
      <c r="I183" s="141">
        <v>0</v>
      </c>
      <c r="J183" s="141">
        <v>0.1</v>
      </c>
      <c r="K183" s="142" t="s">
        <v>977</v>
      </c>
      <c r="L183" s="14">
        <f>VLOOKUP(K183,Assumptions!$F$3:$H$12,3)</f>
        <v>0.17</v>
      </c>
      <c r="M183" s="149">
        <v>0.2</v>
      </c>
      <c r="N183" s="12">
        <f t="shared" si="2"/>
        <v>0</v>
      </c>
      <c r="O183" s="15">
        <f>Assumptions!$E$19*N183</f>
        <v>0</v>
      </c>
      <c r="P183" s="17">
        <f>Assumptions!$E$16*O183</f>
        <v>0</v>
      </c>
      <c r="Q183" s="152">
        <f>Assumptions!$E$20*P183</f>
        <v>0</v>
      </c>
    </row>
    <row r="184" spans="1:17" ht="105" hidden="1">
      <c r="A184" s="4" t="s">
        <v>15</v>
      </c>
      <c r="B184" s="5" t="s">
        <v>194</v>
      </c>
      <c r="C184" s="3" t="s">
        <v>761</v>
      </c>
      <c r="E184" s="3" t="s">
        <v>762</v>
      </c>
      <c r="F184" s="1">
        <v>35</v>
      </c>
      <c r="G184" s="139" t="s">
        <v>54</v>
      </c>
      <c r="H184" s="140" t="s">
        <v>513</v>
      </c>
      <c r="I184" s="141">
        <v>0</v>
      </c>
      <c r="J184" s="141">
        <v>0.25</v>
      </c>
      <c r="K184" s="142" t="s">
        <v>977</v>
      </c>
      <c r="L184" s="14">
        <f>VLOOKUP(K184,Assumptions!$F$3:$H$12,3)</f>
        <v>0.17</v>
      </c>
      <c r="M184" s="149">
        <v>0.05</v>
      </c>
      <c r="N184" s="12">
        <f t="shared" si="2"/>
        <v>0</v>
      </c>
      <c r="O184" s="15">
        <f>Assumptions!$E$19*N184</f>
        <v>0</v>
      </c>
      <c r="P184" s="17">
        <f>Assumptions!$E$16*O184</f>
        <v>0</v>
      </c>
      <c r="Q184" s="152">
        <f>Assumptions!$E$20*P184</f>
        <v>0</v>
      </c>
    </row>
    <row r="185" spans="1:17" ht="105" hidden="1">
      <c r="A185" s="4" t="s">
        <v>15</v>
      </c>
      <c r="B185" s="5" t="s">
        <v>194</v>
      </c>
      <c r="C185" s="3" t="s">
        <v>838</v>
      </c>
      <c r="E185" s="3" t="s">
        <v>839</v>
      </c>
      <c r="F185" s="1">
        <v>67</v>
      </c>
      <c r="G185" s="139" t="s">
        <v>54</v>
      </c>
      <c r="H185" s="140" t="s">
        <v>514</v>
      </c>
      <c r="I185" s="141">
        <v>0</v>
      </c>
      <c r="J185" s="141">
        <v>0.1</v>
      </c>
      <c r="K185" s="142" t="s">
        <v>977</v>
      </c>
      <c r="L185" s="14">
        <f>VLOOKUP(K185,Assumptions!$F$3:$H$12,3)</f>
        <v>0.17</v>
      </c>
      <c r="M185" s="149">
        <v>0.1</v>
      </c>
      <c r="N185" s="12">
        <f t="shared" si="2"/>
        <v>0</v>
      </c>
      <c r="O185" s="15">
        <f>Assumptions!$E$19*N185</f>
        <v>0</v>
      </c>
      <c r="P185" s="17">
        <f>Assumptions!$E$16*O185</f>
        <v>0</v>
      </c>
      <c r="Q185" s="152">
        <f>Assumptions!$E$20*P185</f>
        <v>0</v>
      </c>
    </row>
    <row r="186" spans="1:17" ht="105" hidden="1">
      <c r="A186" s="4" t="s">
        <v>15</v>
      </c>
      <c r="B186" s="5" t="s">
        <v>194</v>
      </c>
      <c r="C186" s="3" t="s">
        <v>734</v>
      </c>
      <c r="E186" s="3" t="s">
        <v>236</v>
      </c>
      <c r="F186" s="1">
        <v>46</v>
      </c>
      <c r="G186" s="139" t="s">
        <v>54</v>
      </c>
      <c r="H186" s="140" t="s">
        <v>511</v>
      </c>
      <c r="I186" s="141">
        <v>0</v>
      </c>
      <c r="J186" s="141">
        <v>0</v>
      </c>
      <c r="K186" s="142" t="s">
        <v>974</v>
      </c>
      <c r="L186" s="14">
        <f>VLOOKUP(K186,Assumptions!$F$3:$H$12,3)</f>
        <v>1</v>
      </c>
      <c r="M186" s="149">
        <v>1</v>
      </c>
      <c r="N186" s="12">
        <f t="shared" si="2"/>
        <v>0</v>
      </c>
      <c r="O186" s="15">
        <f>Assumptions!$E$19*N186</f>
        <v>0</v>
      </c>
      <c r="P186" s="17">
        <f>Assumptions!$E$16*O186</f>
        <v>0</v>
      </c>
      <c r="Q186" s="152">
        <f>Assumptions!$E$20*P186</f>
        <v>0</v>
      </c>
    </row>
    <row r="187" spans="1:17" ht="135" hidden="1">
      <c r="A187" s="4" t="s">
        <v>15</v>
      </c>
      <c r="B187" s="5" t="s">
        <v>194</v>
      </c>
      <c r="C187" s="3" t="s">
        <v>260</v>
      </c>
      <c r="E187" s="3" t="s">
        <v>164</v>
      </c>
      <c r="F187" s="1">
        <v>61</v>
      </c>
      <c r="G187" s="139" t="s">
        <v>54</v>
      </c>
      <c r="H187" s="140" t="s">
        <v>512</v>
      </c>
      <c r="I187" s="141">
        <v>0</v>
      </c>
      <c r="J187" s="141">
        <v>0.01</v>
      </c>
      <c r="K187" s="142" t="s">
        <v>977</v>
      </c>
      <c r="L187" s="14">
        <f>VLOOKUP(K187,Assumptions!$F$3:$H$12,3)</f>
        <v>0.17</v>
      </c>
      <c r="M187" s="149">
        <v>0</v>
      </c>
      <c r="N187" s="12">
        <f t="shared" si="2"/>
        <v>0</v>
      </c>
      <c r="O187" s="15">
        <f>Assumptions!$E$19*N187</f>
        <v>0</v>
      </c>
      <c r="P187" s="17">
        <f>Assumptions!$E$16*O187</f>
        <v>0</v>
      </c>
      <c r="Q187" s="152">
        <f>Assumptions!$E$20*P187</f>
        <v>0</v>
      </c>
    </row>
    <row r="188" spans="1:17" ht="135" hidden="1">
      <c r="A188" s="4" t="s">
        <v>17</v>
      </c>
      <c r="B188" s="5" t="s">
        <v>194</v>
      </c>
      <c r="C188" s="3" t="s">
        <v>705</v>
      </c>
      <c r="D188" s="3" t="s">
        <v>706</v>
      </c>
      <c r="E188" s="3" t="s">
        <v>982</v>
      </c>
      <c r="F188" s="1">
        <v>237</v>
      </c>
      <c r="G188" s="139" t="s">
        <v>54</v>
      </c>
      <c r="H188" s="140" t="s">
        <v>513</v>
      </c>
      <c r="I188" s="141">
        <v>0</v>
      </c>
      <c r="J188" s="141">
        <v>0.4</v>
      </c>
      <c r="K188" s="142" t="s">
        <v>977</v>
      </c>
      <c r="L188" s="14">
        <f>VLOOKUP(K188,Assumptions!$F$3:$H$12,3)</f>
        <v>0.17</v>
      </c>
      <c r="M188" s="149">
        <v>0.25</v>
      </c>
      <c r="N188" s="12">
        <f t="shared" si="2"/>
        <v>0</v>
      </c>
      <c r="O188" s="15">
        <f>Assumptions!$E$19*N188</f>
        <v>0</v>
      </c>
      <c r="P188" s="17">
        <f>Assumptions!$E$16*O188</f>
        <v>0</v>
      </c>
      <c r="Q188" s="152">
        <f>Assumptions!$E$20*P188</f>
        <v>0</v>
      </c>
    </row>
    <row r="189" spans="1:17" ht="135" hidden="1">
      <c r="A189" s="4" t="s">
        <v>17</v>
      </c>
      <c r="B189" s="5" t="s">
        <v>194</v>
      </c>
      <c r="C189" s="3" t="s">
        <v>551</v>
      </c>
      <c r="D189" s="3" t="s">
        <v>860</v>
      </c>
      <c r="E189" s="3" t="s">
        <v>861</v>
      </c>
      <c r="F189" s="1">
        <v>227</v>
      </c>
      <c r="G189" s="139" t="s">
        <v>54</v>
      </c>
      <c r="H189" s="140" t="s">
        <v>511</v>
      </c>
      <c r="I189" s="141">
        <v>0</v>
      </c>
      <c r="J189" s="141">
        <v>0.3</v>
      </c>
      <c r="K189" s="142" t="s">
        <v>977</v>
      </c>
      <c r="L189" s="14">
        <f>VLOOKUP(K189,Assumptions!$F$3:$H$12,3)</f>
        <v>0.17</v>
      </c>
      <c r="M189" s="149">
        <v>0.5</v>
      </c>
      <c r="N189" s="12">
        <f t="shared" si="2"/>
        <v>0</v>
      </c>
      <c r="O189" s="15">
        <f>Assumptions!$E$19*N189</f>
        <v>0</v>
      </c>
      <c r="P189" s="17">
        <f>Assumptions!$E$16*O189</f>
        <v>0</v>
      </c>
      <c r="Q189" s="152">
        <f>Assumptions!$E$20*P189</f>
        <v>0</v>
      </c>
    </row>
    <row r="190" spans="1:17" ht="120" hidden="1">
      <c r="A190" s="4" t="s">
        <v>17</v>
      </c>
      <c r="B190" s="5" t="s">
        <v>194</v>
      </c>
      <c r="C190" s="3" t="s">
        <v>859</v>
      </c>
      <c r="D190" s="3" t="s">
        <v>741</v>
      </c>
      <c r="E190" s="3" t="s">
        <v>808</v>
      </c>
      <c r="F190" s="1">
        <v>221</v>
      </c>
      <c r="G190" s="139" t="s">
        <v>54</v>
      </c>
      <c r="H190" s="140" t="s">
        <v>511</v>
      </c>
      <c r="I190" s="141">
        <v>0</v>
      </c>
      <c r="J190" s="141">
        <v>0.1</v>
      </c>
      <c r="K190" s="142" t="s">
        <v>977</v>
      </c>
      <c r="L190" s="14">
        <f>VLOOKUP(K190,Assumptions!$F$3:$H$12,3)</f>
        <v>0.17</v>
      </c>
      <c r="M190" s="149">
        <v>0.2</v>
      </c>
      <c r="N190" s="12">
        <f t="shared" si="2"/>
        <v>0</v>
      </c>
      <c r="O190" s="15">
        <f>Assumptions!$E$19*N190</f>
        <v>0</v>
      </c>
      <c r="P190" s="17">
        <f>Assumptions!$E$16*O190</f>
        <v>0</v>
      </c>
      <c r="Q190" s="152">
        <f>Assumptions!$E$20*P190</f>
        <v>0</v>
      </c>
    </row>
    <row r="191" spans="1:17" ht="90" hidden="1">
      <c r="A191" s="4" t="s">
        <v>17</v>
      </c>
      <c r="B191" s="5" t="s">
        <v>194</v>
      </c>
      <c r="C191" s="3" t="s">
        <v>958</v>
      </c>
      <c r="D191" s="3" t="s">
        <v>959</v>
      </c>
      <c r="E191" s="3" t="s">
        <v>121</v>
      </c>
      <c r="F191" s="1">
        <v>234</v>
      </c>
      <c r="G191" s="139" t="s">
        <v>54</v>
      </c>
      <c r="H191" s="140" t="s">
        <v>512</v>
      </c>
      <c r="I191" s="141">
        <v>0</v>
      </c>
      <c r="J191" s="141">
        <v>0.05</v>
      </c>
      <c r="K191" s="142" t="s">
        <v>977</v>
      </c>
      <c r="L191" s="14">
        <f>VLOOKUP(K191,Assumptions!$F$3:$H$12,3)</f>
        <v>0.17</v>
      </c>
      <c r="M191" s="149">
        <v>0.2</v>
      </c>
      <c r="N191" s="12">
        <f t="shared" si="2"/>
        <v>0</v>
      </c>
      <c r="O191" s="15">
        <f>Assumptions!$E$19*N191</f>
        <v>0</v>
      </c>
      <c r="P191" s="17">
        <f>Assumptions!$E$16*O191</f>
        <v>0</v>
      </c>
      <c r="Q191" s="152">
        <f>Assumptions!$E$20*P191</f>
        <v>0</v>
      </c>
    </row>
    <row r="192" spans="1:17" ht="105" hidden="1">
      <c r="A192" s="4" t="s">
        <v>17</v>
      </c>
      <c r="B192" s="5" t="s">
        <v>194</v>
      </c>
      <c r="C192" s="3" t="s">
        <v>536</v>
      </c>
      <c r="D192" s="3" t="s">
        <v>754</v>
      </c>
      <c r="E192" s="3" t="s">
        <v>379</v>
      </c>
      <c r="F192" s="1">
        <v>242</v>
      </c>
      <c r="G192" s="139" t="s">
        <v>54</v>
      </c>
      <c r="H192" s="140" t="s">
        <v>513</v>
      </c>
      <c r="I192" s="141">
        <v>0</v>
      </c>
      <c r="J192" s="141">
        <v>0.1</v>
      </c>
      <c r="K192" s="142" t="s">
        <v>976</v>
      </c>
      <c r="L192" s="14">
        <f>VLOOKUP(K192,Assumptions!$F$3:$H$12,3)</f>
        <v>0.32</v>
      </c>
      <c r="M192" s="149">
        <v>0.2</v>
      </c>
      <c r="N192" s="12">
        <f t="shared" si="2"/>
        <v>0</v>
      </c>
      <c r="O192" s="15">
        <f>Assumptions!$E$19*N192</f>
        <v>0</v>
      </c>
      <c r="P192" s="17">
        <f>Assumptions!$E$16*O192</f>
        <v>0</v>
      </c>
      <c r="Q192" s="152">
        <f>Assumptions!$E$20*P192</f>
        <v>0</v>
      </c>
    </row>
    <row r="193" spans="1:17" ht="135" hidden="1">
      <c r="A193" s="4" t="s">
        <v>17</v>
      </c>
      <c r="B193" s="5" t="s">
        <v>194</v>
      </c>
      <c r="C193" s="3" t="s">
        <v>680</v>
      </c>
      <c r="D193" s="3" t="s">
        <v>681</v>
      </c>
      <c r="E193" s="3" t="s">
        <v>682</v>
      </c>
      <c r="F193" s="1">
        <v>203</v>
      </c>
      <c r="G193" s="139" t="s">
        <v>54</v>
      </c>
      <c r="H193" s="140" t="s">
        <v>513</v>
      </c>
      <c r="I193" s="141">
        <v>0</v>
      </c>
      <c r="J193" s="141">
        <v>0.05</v>
      </c>
      <c r="K193" s="142" t="s">
        <v>979</v>
      </c>
      <c r="L193" s="14">
        <f>VLOOKUP(K193,Assumptions!$F$3:$H$12,3)</f>
        <v>0.13</v>
      </c>
      <c r="M193" s="149">
        <v>0.1</v>
      </c>
      <c r="N193" s="12">
        <f t="shared" si="2"/>
        <v>0</v>
      </c>
      <c r="O193" s="15">
        <f>Assumptions!$E$19*N193</f>
        <v>0</v>
      </c>
      <c r="P193" s="17">
        <f>Assumptions!$E$16*O193</f>
        <v>0</v>
      </c>
      <c r="Q193" s="152">
        <f>Assumptions!$E$20*P193</f>
        <v>0</v>
      </c>
    </row>
    <row r="194" spans="1:17" ht="90" hidden="1">
      <c r="A194" s="4" t="s">
        <v>17</v>
      </c>
      <c r="B194" s="5" t="s">
        <v>194</v>
      </c>
      <c r="C194" s="3" t="s">
        <v>462</v>
      </c>
      <c r="D194" s="3" t="s">
        <v>463</v>
      </c>
      <c r="E194" s="3" t="s">
        <v>464</v>
      </c>
      <c r="F194" s="1">
        <v>191</v>
      </c>
      <c r="G194" s="139" t="s">
        <v>54</v>
      </c>
      <c r="H194" s="140" t="s">
        <v>512</v>
      </c>
      <c r="I194" s="141">
        <v>0</v>
      </c>
      <c r="J194" s="141">
        <v>0.01</v>
      </c>
      <c r="K194" s="142" t="s">
        <v>977</v>
      </c>
      <c r="L194" s="14">
        <f>VLOOKUP(K194,Assumptions!$F$3:$H$12,3)</f>
        <v>0.17</v>
      </c>
      <c r="M194" s="149">
        <v>0</v>
      </c>
      <c r="N194" s="12">
        <f aca="true" t="shared" si="3" ref="N194:N257">M194*L194*J194*I194</f>
        <v>0</v>
      </c>
      <c r="O194" s="15">
        <f>Assumptions!$E$19*N194</f>
        <v>0</v>
      </c>
      <c r="P194" s="17">
        <f>Assumptions!$E$16*O194</f>
        <v>0</v>
      </c>
      <c r="Q194" s="152">
        <f>Assumptions!$E$20*P194</f>
        <v>0</v>
      </c>
    </row>
    <row r="195" spans="1:17" ht="45" hidden="1">
      <c r="A195" s="4" t="s">
        <v>15</v>
      </c>
      <c r="B195" s="5" t="s">
        <v>786</v>
      </c>
      <c r="C195" s="3" t="s">
        <v>792</v>
      </c>
      <c r="E195" s="3" t="s">
        <v>793</v>
      </c>
      <c r="F195" s="1">
        <v>72</v>
      </c>
      <c r="G195" s="139" t="s">
        <v>54</v>
      </c>
      <c r="H195" s="140" t="s">
        <v>512</v>
      </c>
      <c r="I195" s="141">
        <v>0</v>
      </c>
      <c r="J195" s="141">
        <v>0.05</v>
      </c>
      <c r="K195" s="142" t="s">
        <v>978</v>
      </c>
      <c r="L195" s="14">
        <f>VLOOKUP(K195,Assumptions!$F$3:$H$12,3)</f>
        <v>0.15</v>
      </c>
      <c r="M195" s="149">
        <v>1</v>
      </c>
      <c r="N195" s="12">
        <f t="shared" si="3"/>
        <v>0</v>
      </c>
      <c r="O195" s="15">
        <f>Assumptions!$E$19*N195</f>
        <v>0</v>
      </c>
      <c r="P195" s="17">
        <f>Assumptions!$E$16*O195</f>
        <v>0</v>
      </c>
      <c r="Q195" s="152">
        <f>Assumptions!$E$20*P195</f>
        <v>0</v>
      </c>
    </row>
    <row r="196" spans="1:17" ht="150" hidden="1">
      <c r="A196" s="4" t="s">
        <v>15</v>
      </c>
      <c r="B196" s="5" t="s">
        <v>786</v>
      </c>
      <c r="C196" s="3" t="s">
        <v>798</v>
      </c>
      <c r="E196" s="3" t="s">
        <v>791</v>
      </c>
      <c r="F196" s="1">
        <v>71</v>
      </c>
      <c r="G196" s="139" t="s">
        <v>54</v>
      </c>
      <c r="H196" s="140" t="s">
        <v>513</v>
      </c>
      <c r="I196" s="141">
        <v>0</v>
      </c>
      <c r="J196" s="141">
        <v>0.1</v>
      </c>
      <c r="K196" s="142" t="s">
        <v>978</v>
      </c>
      <c r="L196" s="14">
        <f>VLOOKUP(K196,Assumptions!$F$3:$H$12,3)</f>
        <v>0.15</v>
      </c>
      <c r="M196" s="149">
        <v>0.5</v>
      </c>
      <c r="N196" s="12">
        <f t="shared" si="3"/>
        <v>0</v>
      </c>
      <c r="O196" s="15">
        <f>Assumptions!$E$19*N196</f>
        <v>0</v>
      </c>
      <c r="P196" s="17">
        <f>Assumptions!$E$16*O196</f>
        <v>0</v>
      </c>
      <c r="Q196" s="152">
        <f>Assumptions!$E$20*P196</f>
        <v>0</v>
      </c>
    </row>
    <row r="197" spans="1:17" ht="135" hidden="1">
      <c r="A197" s="4" t="s">
        <v>15</v>
      </c>
      <c r="B197" s="5" t="s">
        <v>786</v>
      </c>
      <c r="C197" s="3" t="s">
        <v>818</v>
      </c>
      <c r="E197" s="3" t="s">
        <v>819</v>
      </c>
      <c r="F197" s="1">
        <v>74</v>
      </c>
      <c r="G197" s="139" t="s">
        <v>54</v>
      </c>
      <c r="H197" s="140" t="s">
        <v>511</v>
      </c>
      <c r="I197" s="141">
        <v>0</v>
      </c>
      <c r="J197" s="141">
        <v>0.2</v>
      </c>
      <c r="K197" s="142" t="s">
        <v>978</v>
      </c>
      <c r="L197" s="14">
        <f>VLOOKUP(K197,Assumptions!$F$3:$H$12,3)</f>
        <v>0.15</v>
      </c>
      <c r="M197" s="149">
        <v>0.25</v>
      </c>
      <c r="N197" s="12">
        <f t="shared" si="3"/>
        <v>0</v>
      </c>
      <c r="O197" s="15">
        <f>Assumptions!$E$19*N197</f>
        <v>0</v>
      </c>
      <c r="P197" s="17">
        <f>Assumptions!$E$16*O197</f>
        <v>0</v>
      </c>
      <c r="Q197" s="152">
        <f>Assumptions!$E$20*P197</f>
        <v>0</v>
      </c>
    </row>
    <row r="198" spans="1:17" ht="75" hidden="1">
      <c r="A198" s="4" t="s">
        <v>15</v>
      </c>
      <c r="B198" s="5" t="s">
        <v>786</v>
      </c>
      <c r="C198" s="3" t="s">
        <v>796</v>
      </c>
      <c r="E198" s="3" t="s">
        <v>797</v>
      </c>
      <c r="F198" s="1">
        <v>70</v>
      </c>
      <c r="G198" s="139" t="s">
        <v>54</v>
      </c>
      <c r="H198" s="140" t="s">
        <v>511</v>
      </c>
      <c r="I198" s="141">
        <v>0</v>
      </c>
      <c r="J198" s="141">
        <v>0.15</v>
      </c>
      <c r="K198" s="142" t="s">
        <v>978</v>
      </c>
      <c r="L198" s="14">
        <f>VLOOKUP(K198,Assumptions!$F$3:$H$12,3)</f>
        <v>0.15</v>
      </c>
      <c r="M198" s="149">
        <v>0.2</v>
      </c>
      <c r="N198" s="12">
        <f t="shared" si="3"/>
        <v>0</v>
      </c>
      <c r="O198" s="15">
        <f>Assumptions!$E$19*N198</f>
        <v>0</v>
      </c>
      <c r="P198" s="17">
        <f>Assumptions!$E$16*O198</f>
        <v>0</v>
      </c>
      <c r="Q198" s="152">
        <f>Assumptions!$E$20*P198</f>
        <v>0</v>
      </c>
    </row>
    <row r="199" spans="1:17" ht="60" hidden="1">
      <c r="A199" s="4" t="s">
        <v>15</v>
      </c>
      <c r="B199" s="5" t="s">
        <v>786</v>
      </c>
      <c r="C199" s="3" t="s">
        <v>826</v>
      </c>
      <c r="E199" s="3" t="s">
        <v>801</v>
      </c>
      <c r="F199" s="1">
        <v>78</v>
      </c>
      <c r="G199" s="139" t="s">
        <v>54</v>
      </c>
      <c r="H199" s="140" t="s">
        <v>513</v>
      </c>
      <c r="I199" s="141">
        <v>0</v>
      </c>
      <c r="J199" s="141">
        <v>0.05</v>
      </c>
      <c r="K199" s="142" t="s">
        <v>978</v>
      </c>
      <c r="L199" s="14">
        <f>VLOOKUP(K199,Assumptions!$F$3:$H$12,3)</f>
        <v>0.15</v>
      </c>
      <c r="M199" s="149">
        <v>0.25</v>
      </c>
      <c r="N199" s="12">
        <f t="shared" si="3"/>
        <v>0</v>
      </c>
      <c r="O199" s="15">
        <f>Assumptions!$E$19*N199</f>
        <v>0</v>
      </c>
      <c r="P199" s="17">
        <f>Assumptions!$E$16*O199</f>
        <v>0</v>
      </c>
      <c r="Q199" s="152">
        <f>Assumptions!$E$20*P199</f>
        <v>0</v>
      </c>
    </row>
    <row r="200" spans="1:17" ht="105" hidden="1">
      <c r="A200" s="4" t="s">
        <v>15</v>
      </c>
      <c r="B200" s="5" t="s">
        <v>786</v>
      </c>
      <c r="C200" s="3" t="s">
        <v>794</v>
      </c>
      <c r="E200" s="3" t="s">
        <v>817</v>
      </c>
      <c r="F200" s="1">
        <v>73</v>
      </c>
      <c r="G200" s="139" t="s">
        <v>54</v>
      </c>
      <c r="H200" s="140" t="s">
        <v>513</v>
      </c>
      <c r="I200" s="141">
        <v>0</v>
      </c>
      <c r="J200" s="141">
        <v>0.05</v>
      </c>
      <c r="K200" s="142" t="s">
        <v>977</v>
      </c>
      <c r="L200" s="14">
        <f>VLOOKUP(K200,Assumptions!$F$3:$H$12,3)</f>
        <v>0.17</v>
      </c>
      <c r="M200" s="149">
        <v>0.1</v>
      </c>
      <c r="N200" s="12">
        <f t="shared" si="3"/>
        <v>0</v>
      </c>
      <c r="O200" s="15">
        <f>Assumptions!$E$19*N200</f>
        <v>0</v>
      </c>
      <c r="P200" s="17">
        <f>Assumptions!$E$16*O200</f>
        <v>0</v>
      </c>
      <c r="Q200" s="152">
        <f>Assumptions!$E$20*P200</f>
        <v>0</v>
      </c>
    </row>
    <row r="201" spans="1:17" ht="75" hidden="1">
      <c r="A201" s="4" t="s">
        <v>15</v>
      </c>
      <c r="B201" s="5" t="s">
        <v>786</v>
      </c>
      <c r="C201" s="3" t="s">
        <v>824</v>
      </c>
      <c r="E201" s="3" t="s">
        <v>825</v>
      </c>
      <c r="F201" s="1">
        <v>77</v>
      </c>
      <c r="G201" s="139" t="s">
        <v>54</v>
      </c>
      <c r="H201" s="140" t="s">
        <v>513</v>
      </c>
      <c r="I201" s="141">
        <v>0</v>
      </c>
      <c r="J201" s="141">
        <v>0.0005</v>
      </c>
      <c r="K201" s="142" t="s">
        <v>974</v>
      </c>
      <c r="L201" s="14">
        <f>VLOOKUP(K201,Assumptions!$F$3:$H$12,3)</f>
        <v>1</v>
      </c>
      <c r="M201" s="149">
        <v>1</v>
      </c>
      <c r="N201" s="12">
        <f t="shared" si="3"/>
        <v>0</v>
      </c>
      <c r="O201" s="15">
        <f>Assumptions!$E$19*N201</f>
        <v>0</v>
      </c>
      <c r="P201" s="17">
        <f>Assumptions!$E$16*O201</f>
        <v>0</v>
      </c>
      <c r="Q201" s="152">
        <f>Assumptions!$E$20*P201</f>
        <v>0</v>
      </c>
    </row>
    <row r="202" spans="1:17" ht="60" hidden="1">
      <c r="A202" s="4" t="s">
        <v>15</v>
      </c>
      <c r="B202" s="5" t="s">
        <v>786</v>
      </c>
      <c r="C202" s="3" t="s">
        <v>820</v>
      </c>
      <c r="E202" s="3" t="s">
        <v>821</v>
      </c>
      <c r="F202" s="1">
        <v>75</v>
      </c>
      <c r="G202" s="139" t="s">
        <v>54</v>
      </c>
      <c r="H202" s="140" t="s">
        <v>511</v>
      </c>
      <c r="I202" s="141">
        <v>0</v>
      </c>
      <c r="J202" s="141">
        <v>0.01</v>
      </c>
      <c r="K202" s="142" t="s">
        <v>978</v>
      </c>
      <c r="L202" s="14">
        <f>VLOOKUP(K202,Assumptions!$F$3:$H$12,3)</f>
        <v>0.15</v>
      </c>
      <c r="M202" s="149">
        <v>0.1</v>
      </c>
      <c r="N202" s="12">
        <f t="shared" si="3"/>
        <v>0</v>
      </c>
      <c r="O202" s="15">
        <f>Assumptions!$E$19*N202</f>
        <v>0</v>
      </c>
      <c r="P202" s="17">
        <f>Assumptions!$E$16*O202</f>
        <v>0</v>
      </c>
      <c r="Q202" s="152">
        <f>Assumptions!$E$20*P202</f>
        <v>0</v>
      </c>
    </row>
    <row r="203" spans="1:17" ht="165" hidden="1">
      <c r="A203" s="4" t="s">
        <v>15</v>
      </c>
      <c r="B203" s="5" t="s">
        <v>786</v>
      </c>
      <c r="C203" s="3" t="s">
        <v>802</v>
      </c>
      <c r="E203" s="3" t="s">
        <v>803</v>
      </c>
      <c r="F203" s="1">
        <v>79</v>
      </c>
      <c r="G203" s="139" t="s">
        <v>54</v>
      </c>
      <c r="H203" s="140" t="s">
        <v>513</v>
      </c>
      <c r="I203" s="141">
        <v>0</v>
      </c>
      <c r="J203" s="141">
        <v>0.01</v>
      </c>
      <c r="K203" s="142" t="s">
        <v>978</v>
      </c>
      <c r="L203" s="14">
        <f>VLOOKUP(K203,Assumptions!$F$3:$H$12,3)</f>
        <v>0.15</v>
      </c>
      <c r="M203" s="149">
        <v>0.1</v>
      </c>
      <c r="N203" s="12">
        <f t="shared" si="3"/>
        <v>0</v>
      </c>
      <c r="O203" s="15">
        <f>Assumptions!$E$19*N203</f>
        <v>0</v>
      </c>
      <c r="P203" s="17">
        <f>Assumptions!$E$16*O203</f>
        <v>0</v>
      </c>
      <c r="Q203" s="152">
        <f>Assumptions!$E$20*P203</f>
        <v>0</v>
      </c>
    </row>
    <row r="204" spans="1:17" ht="105" hidden="1">
      <c r="A204" s="4" t="s">
        <v>15</v>
      </c>
      <c r="B204" s="5" t="s">
        <v>786</v>
      </c>
      <c r="C204" s="3" t="s">
        <v>804</v>
      </c>
      <c r="E204" s="3" t="s">
        <v>223</v>
      </c>
      <c r="F204" s="1">
        <v>80</v>
      </c>
      <c r="G204" s="139" t="s">
        <v>54</v>
      </c>
      <c r="H204" s="140" t="s">
        <v>512</v>
      </c>
      <c r="I204" s="141">
        <v>0</v>
      </c>
      <c r="J204" s="141">
        <v>0.01</v>
      </c>
      <c r="K204" s="142" t="s">
        <v>978</v>
      </c>
      <c r="L204" s="14">
        <f>VLOOKUP(K204,Assumptions!$F$3:$H$12,3)</f>
        <v>0.15</v>
      </c>
      <c r="M204" s="149">
        <v>0.1</v>
      </c>
      <c r="N204" s="12">
        <f t="shared" si="3"/>
        <v>0</v>
      </c>
      <c r="O204" s="15">
        <f>Assumptions!$E$19*N204</f>
        <v>0</v>
      </c>
      <c r="P204" s="17">
        <f>Assumptions!$E$16*O204</f>
        <v>0</v>
      </c>
      <c r="Q204" s="152">
        <f>Assumptions!$E$20*P204</f>
        <v>0</v>
      </c>
    </row>
    <row r="205" spans="1:17" ht="45" hidden="1">
      <c r="A205" s="4" t="s">
        <v>15</v>
      </c>
      <c r="B205" s="5" t="s">
        <v>786</v>
      </c>
      <c r="C205" s="3" t="s">
        <v>226</v>
      </c>
      <c r="E205" s="3" t="s">
        <v>227</v>
      </c>
      <c r="F205" s="1">
        <v>82</v>
      </c>
      <c r="G205" s="139" t="s">
        <v>54</v>
      </c>
      <c r="H205" s="140" t="s">
        <v>513</v>
      </c>
      <c r="I205" s="141">
        <v>0</v>
      </c>
      <c r="J205" s="141">
        <v>0.01</v>
      </c>
      <c r="K205" s="142" t="s">
        <v>978</v>
      </c>
      <c r="L205" s="14">
        <f>VLOOKUP(K205,Assumptions!$F$3:$H$12,3)</f>
        <v>0.15</v>
      </c>
      <c r="M205" s="149">
        <v>0.1</v>
      </c>
      <c r="N205" s="12">
        <f t="shared" si="3"/>
        <v>0</v>
      </c>
      <c r="O205" s="15">
        <f>Assumptions!$E$19*N205</f>
        <v>0</v>
      </c>
      <c r="P205" s="17">
        <f>Assumptions!$E$16*O205</f>
        <v>0</v>
      </c>
      <c r="Q205" s="152">
        <f>Assumptions!$E$20*P205</f>
        <v>0</v>
      </c>
    </row>
    <row r="206" spans="1:17" ht="90" hidden="1">
      <c r="A206" s="4" t="s">
        <v>15</v>
      </c>
      <c r="B206" s="5" t="s">
        <v>786</v>
      </c>
      <c r="C206" s="3" t="s">
        <v>822</v>
      </c>
      <c r="E206" s="3" t="s">
        <v>823</v>
      </c>
      <c r="F206" s="1">
        <v>76</v>
      </c>
      <c r="G206" s="139" t="s">
        <v>54</v>
      </c>
      <c r="H206" s="140" t="s">
        <v>511</v>
      </c>
      <c r="I206" s="141">
        <v>0</v>
      </c>
      <c r="J206" s="141">
        <v>0</v>
      </c>
      <c r="K206" s="142" t="s">
        <v>976</v>
      </c>
      <c r="L206" s="14">
        <f>VLOOKUP(K206,Assumptions!$F$3:$H$12,3)</f>
        <v>0.32</v>
      </c>
      <c r="M206" s="149">
        <v>0</v>
      </c>
      <c r="N206" s="12">
        <f t="shared" si="3"/>
        <v>0</v>
      </c>
      <c r="O206" s="15">
        <f>Assumptions!$E$19*N206</f>
        <v>0</v>
      </c>
      <c r="P206" s="17">
        <f>Assumptions!$E$16*O206</f>
        <v>0</v>
      </c>
      <c r="Q206" s="152">
        <f>Assumptions!$E$20*P206</f>
        <v>0</v>
      </c>
    </row>
    <row r="207" spans="1:17" ht="75" hidden="1">
      <c r="A207" s="4" t="s">
        <v>15</v>
      </c>
      <c r="B207" s="5" t="s">
        <v>786</v>
      </c>
      <c r="C207" s="3" t="s">
        <v>224</v>
      </c>
      <c r="E207" s="3" t="s">
        <v>225</v>
      </c>
      <c r="F207" s="1">
        <v>81</v>
      </c>
      <c r="G207" s="139" t="s">
        <v>54</v>
      </c>
      <c r="H207" s="140" t="s">
        <v>512</v>
      </c>
      <c r="I207" s="141">
        <v>0</v>
      </c>
      <c r="J207" s="141">
        <v>0</v>
      </c>
      <c r="K207" s="142" t="s">
        <v>976</v>
      </c>
      <c r="L207" s="14">
        <f>VLOOKUP(K207,Assumptions!$F$3:$H$12,3)</f>
        <v>0.32</v>
      </c>
      <c r="M207" s="149">
        <v>0</v>
      </c>
      <c r="N207" s="12">
        <f t="shared" si="3"/>
        <v>0</v>
      </c>
      <c r="O207" s="15">
        <f>Assumptions!$E$19*N207</f>
        <v>0</v>
      </c>
      <c r="P207" s="17">
        <f>Assumptions!$E$16*O207</f>
        <v>0</v>
      </c>
      <c r="Q207" s="152">
        <f>Assumptions!$E$20*P207</f>
        <v>0</v>
      </c>
    </row>
    <row r="208" spans="1:17" ht="210" hidden="1">
      <c r="A208" s="4" t="s">
        <v>17</v>
      </c>
      <c r="B208" s="5" t="s">
        <v>786</v>
      </c>
      <c r="C208" s="3" t="s">
        <v>533</v>
      </c>
      <c r="D208" s="3" t="s">
        <v>534</v>
      </c>
      <c r="E208" s="3" t="s">
        <v>535</v>
      </c>
      <c r="F208" s="1">
        <v>241</v>
      </c>
      <c r="G208" s="139" t="s">
        <v>54</v>
      </c>
      <c r="H208" s="140" t="s">
        <v>511</v>
      </c>
      <c r="I208" s="141">
        <v>0</v>
      </c>
      <c r="J208" s="141">
        <v>0.2</v>
      </c>
      <c r="K208" s="142" t="s">
        <v>978</v>
      </c>
      <c r="L208" s="14">
        <f>VLOOKUP(K208,Assumptions!$F$3:$H$12,3)</f>
        <v>0.15</v>
      </c>
      <c r="M208" s="149">
        <v>1</v>
      </c>
      <c r="N208" s="12">
        <f t="shared" si="3"/>
        <v>0</v>
      </c>
      <c r="O208" s="15">
        <f>Assumptions!$E$19*N208</f>
        <v>0</v>
      </c>
      <c r="P208" s="17">
        <f>Assumptions!$E$16*O208</f>
        <v>0</v>
      </c>
      <c r="Q208" s="152">
        <f>Assumptions!$E$20*P208</f>
        <v>0</v>
      </c>
    </row>
    <row r="209" spans="1:17" ht="75" hidden="1">
      <c r="A209" s="4" t="s">
        <v>17</v>
      </c>
      <c r="B209" s="5" t="s">
        <v>786</v>
      </c>
      <c r="C209" s="3" t="s">
        <v>354</v>
      </c>
      <c r="D209" s="3" t="s">
        <v>355</v>
      </c>
      <c r="E209" s="3" t="s">
        <v>5</v>
      </c>
      <c r="F209" s="1">
        <v>211</v>
      </c>
      <c r="G209" s="139" t="s">
        <v>54</v>
      </c>
      <c r="H209" s="140" t="s">
        <v>513</v>
      </c>
      <c r="I209" s="141">
        <v>0</v>
      </c>
      <c r="J209" s="141">
        <v>0.1</v>
      </c>
      <c r="K209" s="142" t="s">
        <v>978</v>
      </c>
      <c r="L209" s="14">
        <f>VLOOKUP(K209,Assumptions!$F$3:$H$12,3)</f>
        <v>0.15</v>
      </c>
      <c r="M209" s="149">
        <v>1</v>
      </c>
      <c r="N209" s="12">
        <f t="shared" si="3"/>
        <v>0</v>
      </c>
      <c r="O209" s="15">
        <f>Assumptions!$E$19*N209</f>
        <v>0</v>
      </c>
      <c r="P209" s="17">
        <f>Assumptions!$E$16*O209</f>
        <v>0</v>
      </c>
      <c r="Q209" s="152">
        <f>Assumptions!$E$20*P209</f>
        <v>0</v>
      </c>
    </row>
    <row r="210" spans="1:17" ht="75" hidden="1">
      <c r="A210" s="4" t="s">
        <v>17</v>
      </c>
      <c r="B210" s="5" t="s">
        <v>786</v>
      </c>
      <c r="C210" s="3" t="s">
        <v>150</v>
      </c>
      <c r="D210" s="3" t="s">
        <v>151</v>
      </c>
      <c r="E210" s="3" t="s">
        <v>679</v>
      </c>
      <c r="F210" s="1">
        <v>198</v>
      </c>
      <c r="G210" s="139" t="s">
        <v>54</v>
      </c>
      <c r="H210" s="140" t="s">
        <v>512</v>
      </c>
      <c r="I210" s="141">
        <v>0</v>
      </c>
      <c r="J210" s="141">
        <v>0.05</v>
      </c>
      <c r="K210" s="142" t="s">
        <v>976</v>
      </c>
      <c r="L210" s="14">
        <f>VLOOKUP(K210,Assumptions!$F$3:$H$12,3)</f>
        <v>0.32</v>
      </c>
      <c r="M210" s="149">
        <v>0.25</v>
      </c>
      <c r="N210" s="12">
        <f t="shared" si="3"/>
        <v>0</v>
      </c>
      <c r="O210" s="15">
        <f>Assumptions!$E$19*N210</f>
        <v>0</v>
      </c>
      <c r="P210" s="17">
        <f>Assumptions!$E$16*O210</f>
        <v>0</v>
      </c>
      <c r="Q210" s="152">
        <f>Assumptions!$E$20*P210</f>
        <v>0</v>
      </c>
    </row>
    <row r="211" spans="1:17" ht="45" hidden="1">
      <c r="A211" s="4" t="s">
        <v>15</v>
      </c>
      <c r="B211" s="5" t="s">
        <v>725</v>
      </c>
      <c r="C211" s="3" t="s">
        <v>196</v>
      </c>
      <c r="E211" s="3" t="s">
        <v>197</v>
      </c>
      <c r="F211" s="1">
        <v>146</v>
      </c>
      <c r="G211" s="139" t="s">
        <v>54</v>
      </c>
      <c r="H211" s="140" t="s">
        <v>54</v>
      </c>
      <c r="I211" s="141">
        <v>0</v>
      </c>
      <c r="J211" s="141">
        <v>0</v>
      </c>
      <c r="K211" s="142" t="s">
        <v>980</v>
      </c>
      <c r="L211" s="14">
        <f>VLOOKUP(K211,Assumptions!$F$3:$H$12,3)</f>
        <v>0.08</v>
      </c>
      <c r="M211" s="149">
        <v>0</v>
      </c>
      <c r="N211" s="12">
        <f t="shared" si="3"/>
        <v>0</v>
      </c>
      <c r="O211" s="15">
        <f>Assumptions!$E$19*N211</f>
        <v>0</v>
      </c>
      <c r="P211" s="17">
        <f>Assumptions!$E$16*O211</f>
        <v>0</v>
      </c>
      <c r="Q211" s="152">
        <f>Assumptions!$E$20*P211</f>
        <v>0</v>
      </c>
    </row>
    <row r="212" spans="1:17" ht="60" hidden="1">
      <c r="A212" s="4" t="s">
        <v>15</v>
      </c>
      <c r="B212" s="5" t="s">
        <v>725</v>
      </c>
      <c r="C212" s="3" t="s">
        <v>198</v>
      </c>
      <c r="E212" s="3" t="s">
        <v>234</v>
      </c>
      <c r="F212" s="1">
        <v>147</v>
      </c>
      <c r="G212" s="139" t="s">
        <v>54</v>
      </c>
      <c r="H212" s="140" t="s">
        <v>54</v>
      </c>
      <c r="I212" s="141">
        <v>0</v>
      </c>
      <c r="J212" s="141">
        <v>0</v>
      </c>
      <c r="K212" s="142" t="s">
        <v>980</v>
      </c>
      <c r="L212" s="14">
        <f>VLOOKUP(K212,Assumptions!$F$3:$H$12,3)</f>
        <v>0.08</v>
      </c>
      <c r="M212" s="149">
        <v>0</v>
      </c>
      <c r="N212" s="12">
        <f t="shared" si="3"/>
        <v>0</v>
      </c>
      <c r="O212" s="15">
        <f>Assumptions!$E$19*N212</f>
        <v>0</v>
      </c>
      <c r="P212" s="17">
        <f>Assumptions!$E$16*O212</f>
        <v>0</v>
      </c>
      <c r="Q212" s="152">
        <f>Assumptions!$E$20*P212</f>
        <v>0</v>
      </c>
    </row>
    <row r="213" spans="1:17" ht="60" hidden="1">
      <c r="A213" s="4" t="s">
        <v>15</v>
      </c>
      <c r="B213" s="5" t="s">
        <v>725</v>
      </c>
      <c r="C213" s="3" t="s">
        <v>122</v>
      </c>
      <c r="E213" s="3" t="s">
        <v>414</v>
      </c>
      <c r="F213" s="1">
        <v>148</v>
      </c>
      <c r="G213" s="139" t="s">
        <v>54</v>
      </c>
      <c r="H213" s="140" t="s">
        <v>54</v>
      </c>
      <c r="I213" s="141">
        <v>0</v>
      </c>
      <c r="J213" s="141">
        <v>0</v>
      </c>
      <c r="K213" s="142" t="s">
        <v>980</v>
      </c>
      <c r="L213" s="14">
        <f>VLOOKUP(K213,Assumptions!$F$3:$H$12,3)</f>
        <v>0.08</v>
      </c>
      <c r="M213" s="149">
        <v>0</v>
      </c>
      <c r="N213" s="12">
        <f t="shared" si="3"/>
        <v>0</v>
      </c>
      <c r="O213" s="15">
        <f>Assumptions!$E$19*N213</f>
        <v>0</v>
      </c>
      <c r="P213" s="17">
        <f>Assumptions!$E$16*O213</f>
        <v>0</v>
      </c>
      <c r="Q213" s="152">
        <f>Assumptions!$E$20*P213</f>
        <v>0</v>
      </c>
    </row>
    <row r="214" spans="1:17" ht="45" hidden="1">
      <c r="A214" s="4" t="s">
        <v>15</v>
      </c>
      <c r="B214" s="5" t="s">
        <v>725</v>
      </c>
      <c r="C214" s="3" t="s">
        <v>415</v>
      </c>
      <c r="E214" s="3" t="s">
        <v>416</v>
      </c>
      <c r="F214" s="1">
        <v>149</v>
      </c>
      <c r="G214" s="139" t="s">
        <v>54</v>
      </c>
      <c r="H214" s="140" t="s">
        <v>54</v>
      </c>
      <c r="I214" s="141">
        <v>0</v>
      </c>
      <c r="J214" s="141">
        <v>0</v>
      </c>
      <c r="K214" s="142" t="s">
        <v>980</v>
      </c>
      <c r="L214" s="14">
        <f>VLOOKUP(K214,Assumptions!$F$3:$H$12,3)</f>
        <v>0.08</v>
      </c>
      <c r="M214" s="149">
        <v>0</v>
      </c>
      <c r="N214" s="12">
        <f t="shared" si="3"/>
        <v>0</v>
      </c>
      <c r="O214" s="15">
        <f>Assumptions!$E$19*N214</f>
        <v>0</v>
      </c>
      <c r="P214" s="17">
        <f>Assumptions!$E$16*O214</f>
        <v>0</v>
      </c>
      <c r="Q214" s="152">
        <f>Assumptions!$E$20*P214</f>
        <v>0</v>
      </c>
    </row>
    <row r="215" spans="1:17" ht="75" hidden="1">
      <c r="A215" s="4" t="s">
        <v>15</v>
      </c>
      <c r="B215" s="5" t="s">
        <v>725</v>
      </c>
      <c r="C215" s="3" t="s">
        <v>417</v>
      </c>
      <c r="E215" s="3" t="s">
        <v>418</v>
      </c>
      <c r="F215" s="1">
        <v>150</v>
      </c>
      <c r="G215" s="139" t="s">
        <v>54</v>
      </c>
      <c r="H215" s="140" t="s">
        <v>54</v>
      </c>
      <c r="I215" s="141">
        <v>0</v>
      </c>
      <c r="J215" s="141">
        <v>0</v>
      </c>
      <c r="K215" s="142" t="s">
        <v>980</v>
      </c>
      <c r="L215" s="14">
        <f>VLOOKUP(K215,Assumptions!$F$3:$H$12,3)</f>
        <v>0.08</v>
      </c>
      <c r="M215" s="149">
        <v>0</v>
      </c>
      <c r="N215" s="12">
        <f t="shared" si="3"/>
        <v>0</v>
      </c>
      <c r="O215" s="15">
        <f>Assumptions!$E$19*N215</f>
        <v>0</v>
      </c>
      <c r="P215" s="17">
        <f>Assumptions!$E$16*O215</f>
        <v>0</v>
      </c>
      <c r="Q215" s="152">
        <f>Assumptions!$E$20*P215</f>
        <v>0</v>
      </c>
    </row>
    <row r="216" spans="1:17" ht="75" hidden="1">
      <c r="A216" s="4" t="s">
        <v>15</v>
      </c>
      <c r="B216" s="5" t="s">
        <v>725</v>
      </c>
      <c r="C216" s="3" t="s">
        <v>419</v>
      </c>
      <c r="E216" s="3" t="s">
        <v>420</v>
      </c>
      <c r="F216" s="1">
        <v>151</v>
      </c>
      <c r="G216" s="139" t="s">
        <v>54</v>
      </c>
      <c r="H216" s="140" t="s">
        <v>54</v>
      </c>
      <c r="I216" s="141">
        <v>0</v>
      </c>
      <c r="J216" s="141">
        <v>0</v>
      </c>
      <c r="K216" s="142" t="s">
        <v>980</v>
      </c>
      <c r="L216" s="14">
        <f>VLOOKUP(K216,Assumptions!$F$3:$H$12,3)</f>
        <v>0.08</v>
      </c>
      <c r="M216" s="149">
        <v>0</v>
      </c>
      <c r="N216" s="12">
        <f t="shared" si="3"/>
        <v>0</v>
      </c>
      <c r="O216" s="15">
        <f>Assumptions!$E$19*N216</f>
        <v>0</v>
      </c>
      <c r="P216" s="17">
        <f>Assumptions!$E$16*O216</f>
        <v>0</v>
      </c>
      <c r="Q216" s="152">
        <f>Assumptions!$E$20*P216</f>
        <v>0</v>
      </c>
    </row>
    <row r="217" spans="1:17" ht="60" hidden="1">
      <c r="A217" s="4" t="s">
        <v>15</v>
      </c>
      <c r="B217" s="5" t="s">
        <v>725</v>
      </c>
      <c r="C217" s="3" t="s">
        <v>421</v>
      </c>
      <c r="E217" s="3" t="s">
        <v>422</v>
      </c>
      <c r="F217" s="1">
        <v>152</v>
      </c>
      <c r="G217" s="139" t="s">
        <v>54</v>
      </c>
      <c r="H217" s="140" t="s">
        <v>54</v>
      </c>
      <c r="I217" s="141">
        <v>0</v>
      </c>
      <c r="J217" s="141">
        <v>0</v>
      </c>
      <c r="K217" s="142" t="s">
        <v>980</v>
      </c>
      <c r="L217" s="14">
        <f>VLOOKUP(K217,Assumptions!$F$3:$H$12,3)</f>
        <v>0.08</v>
      </c>
      <c r="M217" s="149">
        <v>0</v>
      </c>
      <c r="N217" s="12">
        <f t="shared" si="3"/>
        <v>0</v>
      </c>
      <c r="O217" s="15">
        <f>Assumptions!$E$19*N217</f>
        <v>0</v>
      </c>
      <c r="P217" s="17">
        <f>Assumptions!$E$16*O217</f>
        <v>0</v>
      </c>
      <c r="Q217" s="152">
        <f>Assumptions!$E$20*P217</f>
        <v>0</v>
      </c>
    </row>
    <row r="218" spans="1:17" ht="60" hidden="1">
      <c r="A218" s="4" t="s">
        <v>15</v>
      </c>
      <c r="B218" s="5" t="s">
        <v>725</v>
      </c>
      <c r="C218" s="3" t="s">
        <v>423</v>
      </c>
      <c r="E218" s="3" t="s">
        <v>424</v>
      </c>
      <c r="F218" s="1">
        <v>153</v>
      </c>
      <c r="G218" s="139" t="s">
        <v>54</v>
      </c>
      <c r="H218" s="140" t="s">
        <v>54</v>
      </c>
      <c r="I218" s="141">
        <v>0</v>
      </c>
      <c r="J218" s="141">
        <v>0</v>
      </c>
      <c r="K218" s="142" t="s">
        <v>980</v>
      </c>
      <c r="L218" s="14">
        <f>VLOOKUP(K218,Assumptions!$F$3:$H$12,3)</f>
        <v>0.08</v>
      </c>
      <c r="M218" s="149">
        <v>0</v>
      </c>
      <c r="N218" s="12">
        <f t="shared" si="3"/>
        <v>0</v>
      </c>
      <c r="O218" s="15">
        <f>Assumptions!$E$19*N218</f>
        <v>0</v>
      </c>
      <c r="P218" s="17">
        <f>Assumptions!$E$16*O218</f>
        <v>0</v>
      </c>
      <c r="Q218" s="152">
        <f>Assumptions!$E$20*P218</f>
        <v>0</v>
      </c>
    </row>
    <row r="219" spans="1:17" ht="60" hidden="1">
      <c r="A219" s="4" t="s">
        <v>15</v>
      </c>
      <c r="B219" s="5" t="s">
        <v>725</v>
      </c>
      <c r="C219" s="3" t="s">
        <v>425</v>
      </c>
      <c r="E219" s="3" t="s">
        <v>426</v>
      </c>
      <c r="F219" s="1">
        <v>154</v>
      </c>
      <c r="G219" s="139" t="s">
        <v>54</v>
      </c>
      <c r="H219" s="140" t="s">
        <v>54</v>
      </c>
      <c r="I219" s="141">
        <v>0</v>
      </c>
      <c r="J219" s="141">
        <v>0</v>
      </c>
      <c r="K219" s="142" t="s">
        <v>980</v>
      </c>
      <c r="L219" s="14">
        <f>VLOOKUP(K219,Assumptions!$F$3:$H$12,3)</f>
        <v>0.08</v>
      </c>
      <c r="M219" s="149">
        <v>0</v>
      </c>
      <c r="N219" s="12">
        <f t="shared" si="3"/>
        <v>0</v>
      </c>
      <c r="O219" s="15">
        <f>Assumptions!$E$19*N219</f>
        <v>0</v>
      </c>
      <c r="P219" s="17">
        <f>Assumptions!$E$16*O219</f>
        <v>0</v>
      </c>
      <c r="Q219" s="152">
        <f>Assumptions!$E$20*P219</f>
        <v>0</v>
      </c>
    </row>
    <row r="220" spans="1:17" ht="45" hidden="1">
      <c r="A220" s="4" t="s">
        <v>15</v>
      </c>
      <c r="B220" s="5" t="s">
        <v>725</v>
      </c>
      <c r="C220" s="3" t="s">
        <v>427</v>
      </c>
      <c r="E220" s="3" t="s">
        <v>428</v>
      </c>
      <c r="F220" s="1">
        <v>155</v>
      </c>
      <c r="G220" s="139" t="s">
        <v>54</v>
      </c>
      <c r="H220" s="140" t="s">
        <v>54</v>
      </c>
      <c r="I220" s="141">
        <v>0</v>
      </c>
      <c r="J220" s="141">
        <v>0</v>
      </c>
      <c r="K220" s="142" t="s">
        <v>980</v>
      </c>
      <c r="L220" s="14">
        <f>VLOOKUP(K220,Assumptions!$F$3:$H$12,3)</f>
        <v>0.08</v>
      </c>
      <c r="M220" s="149">
        <v>0</v>
      </c>
      <c r="N220" s="12">
        <f t="shared" si="3"/>
        <v>0</v>
      </c>
      <c r="O220" s="15">
        <f>Assumptions!$E$19*N220</f>
        <v>0</v>
      </c>
      <c r="P220" s="17">
        <f>Assumptions!$E$16*O220</f>
        <v>0</v>
      </c>
      <c r="Q220" s="152">
        <f>Assumptions!$E$20*P220</f>
        <v>0</v>
      </c>
    </row>
    <row r="221" spans="1:17" ht="45" hidden="1">
      <c r="A221" s="4" t="s">
        <v>15</v>
      </c>
      <c r="B221" s="5" t="s">
        <v>725</v>
      </c>
      <c r="C221" s="3" t="s">
        <v>429</v>
      </c>
      <c r="E221" s="3" t="s">
        <v>430</v>
      </c>
      <c r="F221" s="1">
        <v>156</v>
      </c>
      <c r="G221" s="139" t="s">
        <v>54</v>
      </c>
      <c r="H221" s="140" t="s">
        <v>54</v>
      </c>
      <c r="I221" s="141">
        <v>0</v>
      </c>
      <c r="J221" s="141">
        <v>0</v>
      </c>
      <c r="K221" s="142" t="s">
        <v>980</v>
      </c>
      <c r="L221" s="14">
        <f>VLOOKUP(K221,Assumptions!$F$3:$H$12,3)</f>
        <v>0.08</v>
      </c>
      <c r="M221" s="149">
        <v>0</v>
      </c>
      <c r="N221" s="12">
        <f t="shared" si="3"/>
        <v>0</v>
      </c>
      <c r="O221" s="15">
        <f>Assumptions!$E$19*N221</f>
        <v>0</v>
      </c>
      <c r="P221" s="17">
        <f>Assumptions!$E$16*O221</f>
        <v>0</v>
      </c>
      <c r="Q221" s="152">
        <f>Assumptions!$E$20*P221</f>
        <v>0</v>
      </c>
    </row>
    <row r="222" spans="1:17" ht="60" hidden="1">
      <c r="A222" s="4" t="s">
        <v>15</v>
      </c>
      <c r="B222" s="5" t="s">
        <v>725</v>
      </c>
      <c r="C222" s="3" t="s">
        <v>431</v>
      </c>
      <c r="E222" s="3" t="s">
        <v>432</v>
      </c>
      <c r="F222" s="1">
        <v>157</v>
      </c>
      <c r="G222" s="139" t="s">
        <v>54</v>
      </c>
      <c r="H222" s="140" t="s">
        <v>54</v>
      </c>
      <c r="I222" s="141">
        <v>0</v>
      </c>
      <c r="J222" s="141">
        <v>0</v>
      </c>
      <c r="K222" s="142" t="s">
        <v>980</v>
      </c>
      <c r="L222" s="14">
        <f>VLOOKUP(K222,Assumptions!$F$3:$H$12,3)</f>
        <v>0.08</v>
      </c>
      <c r="M222" s="149">
        <v>0</v>
      </c>
      <c r="N222" s="12">
        <f t="shared" si="3"/>
        <v>0</v>
      </c>
      <c r="O222" s="15">
        <f>Assumptions!$E$19*N222</f>
        <v>0</v>
      </c>
      <c r="P222" s="17">
        <f>Assumptions!$E$16*O222</f>
        <v>0</v>
      </c>
      <c r="Q222" s="152">
        <f>Assumptions!$E$20*P222</f>
        <v>0</v>
      </c>
    </row>
    <row r="223" spans="1:17" ht="45" hidden="1">
      <c r="A223" s="4" t="s">
        <v>15</v>
      </c>
      <c r="B223" s="5" t="s">
        <v>725</v>
      </c>
      <c r="C223" s="3" t="s">
        <v>433</v>
      </c>
      <c r="E223" s="3" t="s">
        <v>434</v>
      </c>
      <c r="F223" s="1">
        <v>158</v>
      </c>
      <c r="G223" s="139" t="s">
        <v>54</v>
      </c>
      <c r="H223" s="140" t="s">
        <v>54</v>
      </c>
      <c r="I223" s="141">
        <v>0</v>
      </c>
      <c r="J223" s="141">
        <v>0</v>
      </c>
      <c r="K223" s="142" t="s">
        <v>980</v>
      </c>
      <c r="L223" s="14">
        <f>VLOOKUP(K223,Assumptions!$F$3:$H$12,3)</f>
        <v>0.08</v>
      </c>
      <c r="M223" s="149">
        <v>0</v>
      </c>
      <c r="N223" s="12">
        <f t="shared" si="3"/>
        <v>0</v>
      </c>
      <c r="O223" s="15">
        <f>Assumptions!$E$19*N223</f>
        <v>0</v>
      </c>
      <c r="P223" s="17">
        <f>Assumptions!$E$16*O223</f>
        <v>0</v>
      </c>
      <c r="Q223" s="152">
        <f>Assumptions!$E$20*P223</f>
        <v>0</v>
      </c>
    </row>
    <row r="224" spans="1:17" ht="45" hidden="1">
      <c r="A224" s="4" t="s">
        <v>15</v>
      </c>
      <c r="B224" s="5" t="s">
        <v>725</v>
      </c>
      <c r="C224" s="3" t="s">
        <v>435</v>
      </c>
      <c r="E224" s="3" t="s">
        <v>436</v>
      </c>
      <c r="F224" s="1">
        <v>159</v>
      </c>
      <c r="G224" s="139" t="s">
        <v>54</v>
      </c>
      <c r="H224" s="140" t="s">
        <v>54</v>
      </c>
      <c r="I224" s="141">
        <v>0</v>
      </c>
      <c r="J224" s="141">
        <v>0</v>
      </c>
      <c r="K224" s="142" t="s">
        <v>980</v>
      </c>
      <c r="L224" s="14">
        <f>VLOOKUP(K224,Assumptions!$F$3:$H$12,3)</f>
        <v>0.08</v>
      </c>
      <c r="M224" s="149">
        <v>0</v>
      </c>
      <c r="N224" s="12">
        <f t="shared" si="3"/>
        <v>0</v>
      </c>
      <c r="O224" s="15">
        <f>Assumptions!$E$19*N224</f>
        <v>0</v>
      </c>
      <c r="P224" s="17">
        <f>Assumptions!$E$16*O224</f>
        <v>0</v>
      </c>
      <c r="Q224" s="152">
        <f>Assumptions!$E$20*P224</f>
        <v>0</v>
      </c>
    </row>
    <row r="225" spans="1:17" ht="45" hidden="1">
      <c r="A225" s="4" t="s">
        <v>15</v>
      </c>
      <c r="B225" s="5" t="s">
        <v>725</v>
      </c>
      <c r="C225" s="3" t="s">
        <v>437</v>
      </c>
      <c r="E225" s="3" t="s">
        <v>652</v>
      </c>
      <c r="F225" s="1">
        <v>160</v>
      </c>
      <c r="G225" s="139" t="s">
        <v>54</v>
      </c>
      <c r="H225" s="140" t="s">
        <v>54</v>
      </c>
      <c r="I225" s="141">
        <v>0</v>
      </c>
      <c r="J225" s="141">
        <v>0</v>
      </c>
      <c r="K225" s="142" t="s">
        <v>980</v>
      </c>
      <c r="L225" s="14">
        <f>VLOOKUP(K225,Assumptions!$F$3:$H$12,3)</f>
        <v>0.08</v>
      </c>
      <c r="M225" s="149">
        <v>0</v>
      </c>
      <c r="N225" s="12">
        <f t="shared" si="3"/>
        <v>0</v>
      </c>
      <c r="O225" s="15">
        <f>Assumptions!$E$19*N225</f>
        <v>0</v>
      </c>
      <c r="P225" s="17">
        <f>Assumptions!$E$16*O225</f>
        <v>0</v>
      </c>
      <c r="Q225" s="152">
        <f>Assumptions!$E$20*P225</f>
        <v>0</v>
      </c>
    </row>
    <row r="226" spans="1:17" ht="45" hidden="1">
      <c r="A226" s="4" t="s">
        <v>15</v>
      </c>
      <c r="B226" s="5" t="s">
        <v>725</v>
      </c>
      <c r="C226" s="3" t="s">
        <v>653</v>
      </c>
      <c r="E226" s="3" t="s">
        <v>961</v>
      </c>
      <c r="F226" s="1">
        <v>161</v>
      </c>
      <c r="G226" s="139" t="s">
        <v>54</v>
      </c>
      <c r="H226" s="140" t="s">
        <v>54</v>
      </c>
      <c r="I226" s="141">
        <v>0</v>
      </c>
      <c r="J226" s="141">
        <v>0</v>
      </c>
      <c r="K226" s="142" t="s">
        <v>980</v>
      </c>
      <c r="L226" s="14">
        <f>VLOOKUP(K226,Assumptions!$F$3:$H$12,3)</f>
        <v>0.08</v>
      </c>
      <c r="M226" s="149">
        <v>0</v>
      </c>
      <c r="N226" s="12">
        <f t="shared" si="3"/>
        <v>0</v>
      </c>
      <c r="O226" s="15">
        <f>Assumptions!$E$19*N226</f>
        <v>0</v>
      </c>
      <c r="P226" s="17">
        <f>Assumptions!$E$16*O226</f>
        <v>0</v>
      </c>
      <c r="Q226" s="152">
        <f>Assumptions!$E$20*P226</f>
        <v>0</v>
      </c>
    </row>
    <row r="227" spans="1:17" ht="60" hidden="1">
      <c r="A227" s="4" t="s">
        <v>15</v>
      </c>
      <c r="B227" s="5" t="s">
        <v>725</v>
      </c>
      <c r="C227" s="3" t="s">
        <v>962</v>
      </c>
      <c r="E227" s="3" t="s">
        <v>963</v>
      </c>
      <c r="F227" s="1">
        <v>162</v>
      </c>
      <c r="G227" s="139" t="s">
        <v>54</v>
      </c>
      <c r="H227" s="140" t="s">
        <v>54</v>
      </c>
      <c r="I227" s="141">
        <v>0</v>
      </c>
      <c r="J227" s="141">
        <v>0</v>
      </c>
      <c r="K227" s="142" t="s">
        <v>980</v>
      </c>
      <c r="L227" s="14">
        <f>VLOOKUP(K227,Assumptions!$F$3:$H$12,3)</f>
        <v>0.08</v>
      </c>
      <c r="M227" s="149">
        <v>0</v>
      </c>
      <c r="N227" s="12">
        <f t="shared" si="3"/>
        <v>0</v>
      </c>
      <c r="O227" s="15">
        <f>Assumptions!$E$19*N227</f>
        <v>0</v>
      </c>
      <c r="P227" s="17">
        <f>Assumptions!$E$16*O227</f>
        <v>0</v>
      </c>
      <c r="Q227" s="152">
        <f>Assumptions!$E$20*P227</f>
        <v>0</v>
      </c>
    </row>
    <row r="228" spans="1:17" ht="60" hidden="1">
      <c r="A228" s="4" t="s">
        <v>15</v>
      </c>
      <c r="B228" s="5" t="s">
        <v>725</v>
      </c>
      <c r="C228" s="3" t="s">
        <v>964</v>
      </c>
      <c r="E228" s="3" t="s">
        <v>965</v>
      </c>
      <c r="F228" s="1">
        <v>163</v>
      </c>
      <c r="G228" s="139" t="s">
        <v>54</v>
      </c>
      <c r="H228" s="140" t="s">
        <v>54</v>
      </c>
      <c r="I228" s="141">
        <v>0</v>
      </c>
      <c r="J228" s="141">
        <v>0</v>
      </c>
      <c r="K228" s="142" t="s">
        <v>980</v>
      </c>
      <c r="L228" s="14">
        <f>VLOOKUP(K228,Assumptions!$F$3:$H$12,3)</f>
        <v>0.08</v>
      </c>
      <c r="M228" s="149">
        <v>0</v>
      </c>
      <c r="N228" s="12">
        <f t="shared" si="3"/>
        <v>0</v>
      </c>
      <c r="O228" s="15">
        <f>Assumptions!$E$19*N228</f>
        <v>0</v>
      </c>
      <c r="P228" s="17">
        <f>Assumptions!$E$16*O228</f>
        <v>0</v>
      </c>
      <c r="Q228" s="152">
        <f>Assumptions!$E$20*P228</f>
        <v>0</v>
      </c>
    </row>
    <row r="229" spans="1:17" ht="60" hidden="1">
      <c r="A229" s="4" t="s">
        <v>15</v>
      </c>
      <c r="B229" s="5" t="s">
        <v>725</v>
      </c>
      <c r="C229" s="3" t="s">
        <v>966</v>
      </c>
      <c r="E229" s="3" t="s">
        <v>967</v>
      </c>
      <c r="F229" s="1">
        <v>164</v>
      </c>
      <c r="G229" s="139" t="s">
        <v>54</v>
      </c>
      <c r="H229" s="140" t="s">
        <v>54</v>
      </c>
      <c r="I229" s="141">
        <v>0</v>
      </c>
      <c r="J229" s="141">
        <v>0</v>
      </c>
      <c r="K229" s="142" t="s">
        <v>980</v>
      </c>
      <c r="L229" s="14">
        <f>VLOOKUP(K229,Assumptions!$F$3:$H$12,3)</f>
        <v>0.08</v>
      </c>
      <c r="M229" s="149">
        <v>0</v>
      </c>
      <c r="N229" s="12">
        <f t="shared" si="3"/>
        <v>0</v>
      </c>
      <c r="O229" s="15">
        <f>Assumptions!$E$19*N229</f>
        <v>0</v>
      </c>
      <c r="P229" s="17">
        <f>Assumptions!$E$16*O229</f>
        <v>0</v>
      </c>
      <c r="Q229" s="152">
        <f>Assumptions!$E$20*P229</f>
        <v>0</v>
      </c>
    </row>
    <row r="230" spans="1:17" ht="60" hidden="1">
      <c r="A230" s="4" t="s">
        <v>15</v>
      </c>
      <c r="B230" s="5" t="s">
        <v>725</v>
      </c>
      <c r="C230" s="3" t="s">
        <v>968</v>
      </c>
      <c r="E230" s="3" t="s">
        <v>969</v>
      </c>
      <c r="F230" s="1">
        <v>165</v>
      </c>
      <c r="G230" s="139" t="s">
        <v>54</v>
      </c>
      <c r="H230" s="140" t="s">
        <v>54</v>
      </c>
      <c r="I230" s="141">
        <v>0</v>
      </c>
      <c r="J230" s="141">
        <v>0</v>
      </c>
      <c r="K230" s="142" t="s">
        <v>980</v>
      </c>
      <c r="L230" s="14">
        <f>VLOOKUP(K230,Assumptions!$F$3:$H$12,3)</f>
        <v>0.08</v>
      </c>
      <c r="M230" s="149">
        <v>0</v>
      </c>
      <c r="N230" s="12">
        <f t="shared" si="3"/>
        <v>0</v>
      </c>
      <c r="O230" s="15">
        <f>Assumptions!$E$19*N230</f>
        <v>0</v>
      </c>
      <c r="P230" s="17">
        <f>Assumptions!$E$16*O230</f>
        <v>0</v>
      </c>
      <c r="Q230" s="152">
        <f>Assumptions!$E$20*P230</f>
        <v>0</v>
      </c>
    </row>
    <row r="231" spans="1:17" ht="60" hidden="1">
      <c r="A231" s="4" t="s">
        <v>15</v>
      </c>
      <c r="B231" s="5" t="s">
        <v>725</v>
      </c>
      <c r="C231" s="3" t="s">
        <v>970</v>
      </c>
      <c r="E231" s="3" t="s">
        <v>971</v>
      </c>
      <c r="F231" s="1">
        <v>166</v>
      </c>
      <c r="G231" s="139" t="s">
        <v>54</v>
      </c>
      <c r="H231" s="140" t="s">
        <v>54</v>
      </c>
      <c r="I231" s="141">
        <v>0</v>
      </c>
      <c r="J231" s="141">
        <v>0</v>
      </c>
      <c r="K231" s="142" t="s">
        <v>980</v>
      </c>
      <c r="L231" s="14">
        <f>VLOOKUP(K231,Assumptions!$F$3:$H$12,3)</f>
        <v>0.08</v>
      </c>
      <c r="M231" s="149">
        <v>0</v>
      </c>
      <c r="N231" s="12">
        <f t="shared" si="3"/>
        <v>0</v>
      </c>
      <c r="O231" s="15">
        <f>Assumptions!$E$19*N231</f>
        <v>0</v>
      </c>
      <c r="P231" s="17">
        <f>Assumptions!$E$16*O231</f>
        <v>0</v>
      </c>
      <c r="Q231" s="152">
        <f>Assumptions!$E$20*P231</f>
        <v>0</v>
      </c>
    </row>
    <row r="232" spans="1:17" ht="60" hidden="1">
      <c r="A232" s="4" t="s">
        <v>15</v>
      </c>
      <c r="B232" s="5" t="s">
        <v>725</v>
      </c>
      <c r="C232" s="3" t="s">
        <v>972</v>
      </c>
      <c r="E232" s="3" t="s">
        <v>654</v>
      </c>
      <c r="F232" s="1">
        <v>167</v>
      </c>
      <c r="G232" s="139" t="s">
        <v>54</v>
      </c>
      <c r="H232" s="140" t="s">
        <v>54</v>
      </c>
      <c r="I232" s="141">
        <v>0</v>
      </c>
      <c r="J232" s="141">
        <v>0</v>
      </c>
      <c r="K232" s="142" t="s">
        <v>980</v>
      </c>
      <c r="L232" s="14">
        <f>VLOOKUP(K232,Assumptions!$F$3:$H$12,3)</f>
        <v>0.08</v>
      </c>
      <c r="M232" s="149">
        <v>0</v>
      </c>
      <c r="N232" s="12">
        <f t="shared" si="3"/>
        <v>0</v>
      </c>
      <c r="O232" s="15">
        <f>Assumptions!$E$19*N232</f>
        <v>0</v>
      </c>
      <c r="P232" s="17">
        <f>Assumptions!$E$16*O232</f>
        <v>0</v>
      </c>
      <c r="Q232" s="152">
        <f>Assumptions!$E$20*P232</f>
        <v>0</v>
      </c>
    </row>
    <row r="233" spans="1:17" ht="60" hidden="1">
      <c r="A233" s="4" t="s">
        <v>15</v>
      </c>
      <c r="B233" s="5" t="s">
        <v>725</v>
      </c>
      <c r="C233" s="3" t="s">
        <v>655</v>
      </c>
      <c r="E233" s="3" t="s">
        <v>656</v>
      </c>
      <c r="F233" s="1">
        <v>168</v>
      </c>
      <c r="G233" s="139" t="s">
        <v>54</v>
      </c>
      <c r="H233" s="140" t="s">
        <v>54</v>
      </c>
      <c r="I233" s="141">
        <v>0</v>
      </c>
      <c r="J233" s="141">
        <v>0</v>
      </c>
      <c r="K233" s="142" t="s">
        <v>980</v>
      </c>
      <c r="L233" s="14">
        <f>VLOOKUP(K233,Assumptions!$F$3:$H$12,3)</f>
        <v>0.08</v>
      </c>
      <c r="M233" s="149">
        <v>0</v>
      </c>
      <c r="N233" s="12">
        <f t="shared" si="3"/>
        <v>0</v>
      </c>
      <c r="O233" s="15">
        <f>Assumptions!$E$19*N233</f>
        <v>0</v>
      </c>
      <c r="P233" s="17">
        <f>Assumptions!$E$16*O233</f>
        <v>0</v>
      </c>
      <c r="Q233" s="152">
        <f>Assumptions!$E$20*P233</f>
        <v>0</v>
      </c>
    </row>
    <row r="234" spans="1:17" ht="45" hidden="1">
      <c r="A234" s="4" t="s">
        <v>15</v>
      </c>
      <c r="B234" s="5" t="s">
        <v>725</v>
      </c>
      <c r="C234" s="3" t="s">
        <v>657</v>
      </c>
      <c r="E234" s="3" t="s">
        <v>658</v>
      </c>
      <c r="F234" s="1">
        <v>169</v>
      </c>
      <c r="G234" s="139" t="s">
        <v>54</v>
      </c>
      <c r="H234" s="140" t="s">
        <v>54</v>
      </c>
      <c r="I234" s="141">
        <v>0</v>
      </c>
      <c r="J234" s="141">
        <v>0</v>
      </c>
      <c r="K234" s="142" t="s">
        <v>980</v>
      </c>
      <c r="L234" s="14">
        <f>VLOOKUP(K234,Assumptions!$F$3:$H$12,3)</f>
        <v>0.08</v>
      </c>
      <c r="M234" s="149">
        <v>0</v>
      </c>
      <c r="N234" s="12">
        <f t="shared" si="3"/>
        <v>0</v>
      </c>
      <c r="O234" s="15">
        <f>Assumptions!$E$19*N234</f>
        <v>0</v>
      </c>
      <c r="P234" s="17">
        <f>Assumptions!$E$16*O234</f>
        <v>0</v>
      </c>
      <c r="Q234" s="152">
        <f>Assumptions!$E$20*P234</f>
        <v>0</v>
      </c>
    </row>
    <row r="235" spans="1:17" ht="75" hidden="1">
      <c r="A235" s="4" t="s">
        <v>15</v>
      </c>
      <c r="B235" s="5" t="s">
        <v>725</v>
      </c>
      <c r="C235" s="3" t="s">
        <v>659</v>
      </c>
      <c r="E235" s="3" t="s">
        <v>660</v>
      </c>
      <c r="F235" s="1">
        <v>170</v>
      </c>
      <c r="G235" s="139" t="s">
        <v>54</v>
      </c>
      <c r="H235" s="140" t="s">
        <v>54</v>
      </c>
      <c r="I235" s="141">
        <v>0</v>
      </c>
      <c r="J235" s="141">
        <v>0</v>
      </c>
      <c r="K235" s="142" t="s">
        <v>980</v>
      </c>
      <c r="L235" s="14">
        <f>VLOOKUP(K235,Assumptions!$F$3:$H$12,3)</f>
        <v>0.08</v>
      </c>
      <c r="M235" s="149">
        <v>0</v>
      </c>
      <c r="N235" s="12">
        <f t="shared" si="3"/>
        <v>0</v>
      </c>
      <c r="O235" s="15">
        <f>Assumptions!$E$19*N235</f>
        <v>0</v>
      </c>
      <c r="P235" s="17">
        <f>Assumptions!$E$16*O235</f>
        <v>0</v>
      </c>
      <c r="Q235" s="152">
        <f>Assumptions!$E$20*P235</f>
        <v>0</v>
      </c>
    </row>
    <row r="236" spans="1:17" ht="75" hidden="1">
      <c r="A236" s="4" t="s">
        <v>15</v>
      </c>
      <c r="B236" s="5" t="s">
        <v>725</v>
      </c>
      <c r="C236" s="3" t="s">
        <v>661</v>
      </c>
      <c r="E236" s="3" t="s">
        <v>662</v>
      </c>
      <c r="F236" s="1">
        <v>171</v>
      </c>
      <c r="G236" s="139" t="s">
        <v>54</v>
      </c>
      <c r="H236" s="140" t="s">
        <v>54</v>
      </c>
      <c r="I236" s="141">
        <v>0</v>
      </c>
      <c r="J236" s="141">
        <v>0</v>
      </c>
      <c r="K236" s="142" t="s">
        <v>980</v>
      </c>
      <c r="L236" s="14">
        <f>VLOOKUP(K236,Assumptions!$F$3:$H$12,3)</f>
        <v>0.08</v>
      </c>
      <c r="M236" s="149">
        <v>0</v>
      </c>
      <c r="N236" s="12">
        <f t="shared" si="3"/>
        <v>0</v>
      </c>
      <c r="O236" s="15">
        <f>Assumptions!$E$19*N236</f>
        <v>0</v>
      </c>
      <c r="P236" s="17">
        <f>Assumptions!$E$16*O236</f>
        <v>0</v>
      </c>
      <c r="Q236" s="152">
        <f>Assumptions!$E$20*P236</f>
        <v>0</v>
      </c>
    </row>
    <row r="237" spans="1:17" ht="45" hidden="1">
      <c r="A237" s="4" t="s">
        <v>15</v>
      </c>
      <c r="B237" s="5" t="s">
        <v>725</v>
      </c>
      <c r="C237" s="3" t="s">
        <v>663</v>
      </c>
      <c r="E237" s="3" t="s">
        <v>841</v>
      </c>
      <c r="F237" s="1">
        <v>172</v>
      </c>
      <c r="G237" s="139" t="s">
        <v>54</v>
      </c>
      <c r="H237" s="140" t="s">
        <v>54</v>
      </c>
      <c r="I237" s="141">
        <v>0</v>
      </c>
      <c r="J237" s="141">
        <v>0</v>
      </c>
      <c r="K237" s="142" t="s">
        <v>980</v>
      </c>
      <c r="L237" s="14">
        <f>VLOOKUP(K237,Assumptions!$F$3:$H$12,3)</f>
        <v>0.08</v>
      </c>
      <c r="M237" s="149">
        <v>0</v>
      </c>
      <c r="N237" s="12">
        <f t="shared" si="3"/>
        <v>0</v>
      </c>
      <c r="O237" s="15">
        <f>Assumptions!$E$19*N237</f>
        <v>0</v>
      </c>
      <c r="P237" s="17">
        <f>Assumptions!$E$16*O237</f>
        <v>0</v>
      </c>
      <c r="Q237" s="152">
        <f>Assumptions!$E$20*P237</f>
        <v>0</v>
      </c>
    </row>
    <row r="238" spans="1:17" ht="45" hidden="1">
      <c r="A238" s="4" t="s">
        <v>15</v>
      </c>
      <c r="B238" s="5" t="s">
        <v>725</v>
      </c>
      <c r="C238" s="3" t="s">
        <v>842</v>
      </c>
      <c r="E238" s="3" t="s">
        <v>843</v>
      </c>
      <c r="F238" s="1">
        <v>173</v>
      </c>
      <c r="G238" s="139" t="s">
        <v>54</v>
      </c>
      <c r="H238" s="140" t="s">
        <v>54</v>
      </c>
      <c r="I238" s="141">
        <v>0</v>
      </c>
      <c r="J238" s="141">
        <v>0</v>
      </c>
      <c r="K238" s="142" t="s">
        <v>980</v>
      </c>
      <c r="L238" s="14">
        <f>VLOOKUP(K238,Assumptions!$F$3:$H$12,3)</f>
        <v>0.08</v>
      </c>
      <c r="M238" s="149">
        <v>0</v>
      </c>
      <c r="N238" s="12">
        <f t="shared" si="3"/>
        <v>0</v>
      </c>
      <c r="O238" s="15">
        <f>Assumptions!$E$19*N238</f>
        <v>0</v>
      </c>
      <c r="P238" s="17">
        <f>Assumptions!$E$16*O238</f>
        <v>0</v>
      </c>
      <c r="Q238" s="152">
        <f>Assumptions!$E$20*P238</f>
        <v>0</v>
      </c>
    </row>
    <row r="239" spans="1:17" ht="60" hidden="1">
      <c r="A239" s="4" t="s">
        <v>15</v>
      </c>
      <c r="B239" s="5" t="s">
        <v>725</v>
      </c>
      <c r="C239" s="3" t="s">
        <v>844</v>
      </c>
      <c r="E239" s="3" t="s">
        <v>845</v>
      </c>
      <c r="F239" s="1">
        <v>174</v>
      </c>
      <c r="G239" s="139" t="s">
        <v>54</v>
      </c>
      <c r="H239" s="140" t="s">
        <v>54</v>
      </c>
      <c r="I239" s="141">
        <v>0</v>
      </c>
      <c r="J239" s="141">
        <v>0</v>
      </c>
      <c r="K239" s="142" t="s">
        <v>980</v>
      </c>
      <c r="L239" s="14">
        <f>VLOOKUP(K239,Assumptions!$F$3:$H$12,3)</f>
        <v>0.08</v>
      </c>
      <c r="M239" s="149">
        <v>0</v>
      </c>
      <c r="N239" s="12">
        <f t="shared" si="3"/>
        <v>0</v>
      </c>
      <c r="O239" s="15">
        <f>Assumptions!$E$19*N239</f>
        <v>0</v>
      </c>
      <c r="P239" s="17">
        <f>Assumptions!$E$16*O239</f>
        <v>0</v>
      </c>
      <c r="Q239" s="152">
        <f>Assumptions!$E$20*P239</f>
        <v>0</v>
      </c>
    </row>
    <row r="240" spans="1:17" ht="165" hidden="1">
      <c r="A240" s="4" t="s">
        <v>17</v>
      </c>
      <c r="B240" s="5" t="s">
        <v>725</v>
      </c>
      <c r="C240" s="3" t="s">
        <v>723</v>
      </c>
      <c r="D240" s="3" t="s">
        <v>1002</v>
      </c>
      <c r="E240" s="3" t="s">
        <v>1003</v>
      </c>
      <c r="F240" s="1">
        <v>271</v>
      </c>
      <c r="G240" s="139" t="s">
        <v>54</v>
      </c>
      <c r="H240" s="140" t="s">
        <v>54</v>
      </c>
      <c r="I240" s="141">
        <v>0</v>
      </c>
      <c r="J240" s="141">
        <v>0</v>
      </c>
      <c r="K240" s="142" t="s">
        <v>980</v>
      </c>
      <c r="L240" s="14">
        <f>VLOOKUP(K240,Assumptions!$F$3:$H$12,3)</f>
        <v>0.08</v>
      </c>
      <c r="M240" s="149">
        <v>0</v>
      </c>
      <c r="N240" s="12">
        <f t="shared" si="3"/>
        <v>0</v>
      </c>
      <c r="O240" s="15">
        <f>Assumptions!$E$19*N240</f>
        <v>0</v>
      </c>
      <c r="P240" s="17">
        <f>Assumptions!$E$16*O240</f>
        <v>0</v>
      </c>
      <c r="Q240" s="152">
        <f>Assumptions!$E$20*P240</f>
        <v>0</v>
      </c>
    </row>
    <row r="241" spans="1:17" ht="180" hidden="1">
      <c r="A241" s="4" t="s">
        <v>17</v>
      </c>
      <c r="B241" s="5" t="s">
        <v>725</v>
      </c>
      <c r="C241" s="3" t="s">
        <v>1004</v>
      </c>
      <c r="D241" s="3" t="s">
        <v>1005</v>
      </c>
      <c r="E241" s="3" t="s">
        <v>261</v>
      </c>
      <c r="F241" s="1">
        <v>272</v>
      </c>
      <c r="G241" s="139" t="s">
        <v>54</v>
      </c>
      <c r="H241" s="140" t="s">
        <v>54</v>
      </c>
      <c r="I241" s="141">
        <v>0</v>
      </c>
      <c r="J241" s="141">
        <v>0</v>
      </c>
      <c r="K241" s="142" t="s">
        <v>980</v>
      </c>
      <c r="L241" s="14">
        <f>VLOOKUP(K241,Assumptions!$F$3:$H$12,3)</f>
        <v>0.08</v>
      </c>
      <c r="M241" s="149">
        <v>0</v>
      </c>
      <c r="N241" s="12">
        <f t="shared" si="3"/>
        <v>0</v>
      </c>
      <c r="O241" s="15">
        <f>Assumptions!$E$19*N241</f>
        <v>0</v>
      </c>
      <c r="P241" s="17">
        <f>Assumptions!$E$16*O241</f>
        <v>0</v>
      </c>
      <c r="Q241" s="152">
        <f>Assumptions!$E$20*P241</f>
        <v>0</v>
      </c>
    </row>
    <row r="242" spans="1:17" ht="105" hidden="1">
      <c r="A242" s="4" t="s">
        <v>17</v>
      </c>
      <c r="B242" s="5" t="s">
        <v>725</v>
      </c>
      <c r="C242" s="3" t="s">
        <v>262</v>
      </c>
      <c r="D242" s="3" t="s">
        <v>263</v>
      </c>
      <c r="E242" s="3" t="s">
        <v>264</v>
      </c>
      <c r="F242" s="1">
        <v>273</v>
      </c>
      <c r="G242" s="139" t="s">
        <v>54</v>
      </c>
      <c r="H242" s="140" t="s">
        <v>54</v>
      </c>
      <c r="I242" s="141">
        <v>0</v>
      </c>
      <c r="J242" s="141">
        <v>0</v>
      </c>
      <c r="K242" s="142" t="s">
        <v>980</v>
      </c>
      <c r="L242" s="14">
        <f>VLOOKUP(K242,Assumptions!$F$3:$H$12,3)</f>
        <v>0.08</v>
      </c>
      <c r="M242" s="149">
        <v>0</v>
      </c>
      <c r="N242" s="12">
        <f t="shared" si="3"/>
        <v>0</v>
      </c>
      <c r="O242" s="15">
        <f>Assumptions!$E$19*N242</f>
        <v>0</v>
      </c>
      <c r="P242" s="17">
        <f>Assumptions!$E$16*O242</f>
        <v>0</v>
      </c>
      <c r="Q242" s="152">
        <f>Assumptions!$E$20*P242</f>
        <v>0</v>
      </c>
    </row>
    <row r="243" spans="1:17" ht="90" hidden="1">
      <c r="A243" s="4" t="s">
        <v>17</v>
      </c>
      <c r="B243" s="5" t="s">
        <v>725</v>
      </c>
      <c r="C243" s="3" t="s">
        <v>265</v>
      </c>
      <c r="D243" s="3" t="s">
        <v>266</v>
      </c>
      <c r="E243" s="3" t="s">
        <v>267</v>
      </c>
      <c r="F243" s="1">
        <v>274</v>
      </c>
      <c r="G243" s="139" t="s">
        <v>54</v>
      </c>
      <c r="H243" s="140" t="s">
        <v>54</v>
      </c>
      <c r="I243" s="141">
        <v>0</v>
      </c>
      <c r="J243" s="141">
        <v>0</v>
      </c>
      <c r="K243" s="142" t="s">
        <v>980</v>
      </c>
      <c r="L243" s="14">
        <f>VLOOKUP(K243,Assumptions!$F$3:$H$12,3)</f>
        <v>0.08</v>
      </c>
      <c r="M243" s="149">
        <v>0</v>
      </c>
      <c r="N243" s="12">
        <f t="shared" si="3"/>
        <v>0</v>
      </c>
      <c r="O243" s="15">
        <f>Assumptions!$E$19*N243</f>
        <v>0</v>
      </c>
      <c r="P243" s="17">
        <f>Assumptions!$E$16*O243</f>
        <v>0</v>
      </c>
      <c r="Q243" s="152">
        <f>Assumptions!$E$20*P243</f>
        <v>0</v>
      </c>
    </row>
    <row r="244" spans="1:17" ht="105" hidden="1">
      <c r="A244" s="4" t="s">
        <v>17</v>
      </c>
      <c r="B244" s="5" t="s">
        <v>725</v>
      </c>
      <c r="C244" s="3" t="s">
        <v>268</v>
      </c>
      <c r="D244" s="3" t="s">
        <v>269</v>
      </c>
      <c r="E244" s="3" t="s">
        <v>270</v>
      </c>
      <c r="F244" s="1">
        <v>275</v>
      </c>
      <c r="G244" s="139" t="s">
        <v>54</v>
      </c>
      <c r="H244" s="140" t="s">
        <v>54</v>
      </c>
      <c r="I244" s="141">
        <v>0</v>
      </c>
      <c r="J244" s="141">
        <v>0</v>
      </c>
      <c r="K244" s="142" t="s">
        <v>980</v>
      </c>
      <c r="L244" s="14">
        <f>VLOOKUP(K244,Assumptions!$F$3:$H$12,3)</f>
        <v>0.08</v>
      </c>
      <c r="M244" s="149">
        <v>0</v>
      </c>
      <c r="N244" s="12">
        <f t="shared" si="3"/>
        <v>0</v>
      </c>
      <c r="O244" s="15">
        <f>Assumptions!$E$19*N244</f>
        <v>0</v>
      </c>
      <c r="P244" s="17">
        <f>Assumptions!$E$16*O244</f>
        <v>0</v>
      </c>
      <c r="Q244" s="152">
        <f>Assumptions!$E$20*P244</f>
        <v>0</v>
      </c>
    </row>
    <row r="245" spans="1:17" ht="90" hidden="1">
      <c r="A245" s="4" t="s">
        <v>17</v>
      </c>
      <c r="B245" s="5" t="s">
        <v>725</v>
      </c>
      <c r="C245" s="3" t="s">
        <v>271</v>
      </c>
      <c r="D245" s="3" t="s">
        <v>272</v>
      </c>
      <c r="E245" s="3" t="s">
        <v>273</v>
      </c>
      <c r="F245" s="1">
        <v>276</v>
      </c>
      <c r="G245" s="139" t="s">
        <v>54</v>
      </c>
      <c r="H245" s="140" t="s">
        <v>54</v>
      </c>
      <c r="I245" s="141">
        <v>0</v>
      </c>
      <c r="J245" s="141">
        <v>0</v>
      </c>
      <c r="K245" s="142" t="s">
        <v>980</v>
      </c>
      <c r="L245" s="14">
        <f>VLOOKUP(K245,Assumptions!$F$3:$H$12,3)</f>
        <v>0.08</v>
      </c>
      <c r="M245" s="149">
        <v>0</v>
      </c>
      <c r="N245" s="12">
        <f t="shared" si="3"/>
        <v>0</v>
      </c>
      <c r="O245" s="15">
        <f>Assumptions!$E$19*N245</f>
        <v>0</v>
      </c>
      <c r="P245" s="17">
        <f>Assumptions!$E$16*O245</f>
        <v>0</v>
      </c>
      <c r="Q245" s="152">
        <f>Assumptions!$E$20*P245</f>
        <v>0</v>
      </c>
    </row>
    <row r="246" spans="1:17" ht="75" hidden="1">
      <c r="A246" s="4" t="s">
        <v>17</v>
      </c>
      <c r="B246" s="5" t="s">
        <v>725</v>
      </c>
      <c r="C246" s="3" t="s">
        <v>274</v>
      </c>
      <c r="D246" s="3" t="s">
        <v>275</v>
      </c>
      <c r="E246" s="3" t="s">
        <v>276</v>
      </c>
      <c r="F246" s="1">
        <v>277</v>
      </c>
      <c r="G246" s="139" t="s">
        <v>54</v>
      </c>
      <c r="H246" s="140" t="s">
        <v>54</v>
      </c>
      <c r="I246" s="141">
        <v>0</v>
      </c>
      <c r="J246" s="141">
        <v>0</v>
      </c>
      <c r="K246" s="142" t="s">
        <v>980</v>
      </c>
      <c r="L246" s="14">
        <f>VLOOKUP(K246,Assumptions!$F$3:$H$12,3)</f>
        <v>0.08</v>
      </c>
      <c r="M246" s="149">
        <v>0</v>
      </c>
      <c r="N246" s="12">
        <f t="shared" si="3"/>
        <v>0</v>
      </c>
      <c r="O246" s="15">
        <f>Assumptions!$E$19*N246</f>
        <v>0</v>
      </c>
      <c r="P246" s="17">
        <f>Assumptions!$E$16*O246</f>
        <v>0</v>
      </c>
      <c r="Q246" s="152">
        <f>Assumptions!$E$20*P246</f>
        <v>0</v>
      </c>
    </row>
    <row r="247" spans="1:17" ht="120" hidden="1">
      <c r="A247" s="4" t="s">
        <v>17</v>
      </c>
      <c r="B247" s="5" t="s">
        <v>725</v>
      </c>
      <c r="C247" s="3" t="s">
        <v>456</v>
      </c>
      <c r="D247" s="3" t="s">
        <v>457</v>
      </c>
      <c r="E247" s="3" t="s">
        <v>458</v>
      </c>
      <c r="F247" s="1">
        <v>278</v>
      </c>
      <c r="G247" s="139" t="s">
        <v>54</v>
      </c>
      <c r="H247" s="140" t="s">
        <v>54</v>
      </c>
      <c r="I247" s="141">
        <v>0</v>
      </c>
      <c r="J247" s="141">
        <v>0</v>
      </c>
      <c r="K247" s="142" t="s">
        <v>980</v>
      </c>
      <c r="L247" s="14">
        <f>VLOOKUP(K247,Assumptions!$F$3:$H$12,3)</f>
        <v>0.08</v>
      </c>
      <c r="M247" s="149">
        <v>0</v>
      </c>
      <c r="N247" s="12">
        <f t="shared" si="3"/>
        <v>0</v>
      </c>
      <c r="O247" s="15">
        <f>Assumptions!$E$19*N247</f>
        <v>0</v>
      </c>
      <c r="P247" s="17">
        <f>Assumptions!$E$16*O247</f>
        <v>0</v>
      </c>
      <c r="Q247" s="152">
        <f>Assumptions!$E$20*P247</f>
        <v>0</v>
      </c>
    </row>
    <row r="248" spans="1:17" ht="105" hidden="1">
      <c r="A248" s="4" t="s">
        <v>17</v>
      </c>
      <c r="B248" s="5" t="s">
        <v>725</v>
      </c>
      <c r="C248" s="3" t="s">
        <v>459</v>
      </c>
      <c r="D248" s="3" t="s">
        <v>641</v>
      </c>
      <c r="E248" s="3" t="s">
        <v>642</v>
      </c>
      <c r="F248" s="1">
        <v>279</v>
      </c>
      <c r="G248" s="139" t="s">
        <v>54</v>
      </c>
      <c r="H248" s="140" t="s">
        <v>54</v>
      </c>
      <c r="I248" s="141">
        <v>0</v>
      </c>
      <c r="J248" s="141">
        <v>0</v>
      </c>
      <c r="K248" s="142" t="s">
        <v>980</v>
      </c>
      <c r="L248" s="14">
        <f>VLOOKUP(K248,Assumptions!$F$3:$H$12,3)</f>
        <v>0.08</v>
      </c>
      <c r="M248" s="149">
        <v>0</v>
      </c>
      <c r="N248" s="12">
        <f t="shared" si="3"/>
        <v>0</v>
      </c>
      <c r="O248" s="15">
        <f>Assumptions!$E$19*N248</f>
        <v>0</v>
      </c>
      <c r="P248" s="17">
        <f>Assumptions!$E$16*O248</f>
        <v>0</v>
      </c>
      <c r="Q248" s="152">
        <f>Assumptions!$E$20*P248</f>
        <v>0</v>
      </c>
    </row>
    <row r="249" spans="1:17" ht="90" hidden="1">
      <c r="A249" s="4" t="s">
        <v>17</v>
      </c>
      <c r="B249" s="5" t="s">
        <v>725</v>
      </c>
      <c r="C249" s="3" t="s">
        <v>643</v>
      </c>
      <c r="D249" s="3" t="s">
        <v>644</v>
      </c>
      <c r="E249" s="3" t="s">
        <v>645</v>
      </c>
      <c r="F249" s="1">
        <v>280</v>
      </c>
      <c r="G249" s="139" t="s">
        <v>54</v>
      </c>
      <c r="H249" s="140" t="s">
        <v>54</v>
      </c>
      <c r="I249" s="141">
        <v>0</v>
      </c>
      <c r="J249" s="141">
        <v>0</v>
      </c>
      <c r="K249" s="142" t="s">
        <v>980</v>
      </c>
      <c r="L249" s="14">
        <f>VLOOKUP(K249,Assumptions!$F$3:$H$12,3)</f>
        <v>0.08</v>
      </c>
      <c r="M249" s="149">
        <v>0</v>
      </c>
      <c r="N249" s="12">
        <f t="shared" si="3"/>
        <v>0</v>
      </c>
      <c r="O249" s="15">
        <f>Assumptions!$E$19*N249</f>
        <v>0</v>
      </c>
      <c r="P249" s="17">
        <f>Assumptions!$E$16*O249</f>
        <v>0</v>
      </c>
      <c r="Q249" s="152">
        <f>Assumptions!$E$20*P249</f>
        <v>0</v>
      </c>
    </row>
    <row r="250" spans="1:17" ht="135" hidden="1">
      <c r="A250" s="4" t="s">
        <v>17</v>
      </c>
      <c r="B250" s="5" t="s">
        <v>725</v>
      </c>
      <c r="C250" s="3" t="s">
        <v>646</v>
      </c>
      <c r="D250" s="3" t="s">
        <v>647</v>
      </c>
      <c r="E250" s="3" t="s">
        <v>648</v>
      </c>
      <c r="F250" s="1">
        <v>281</v>
      </c>
      <c r="G250" s="139" t="s">
        <v>54</v>
      </c>
      <c r="H250" s="140" t="s">
        <v>54</v>
      </c>
      <c r="I250" s="141">
        <v>0</v>
      </c>
      <c r="J250" s="141">
        <v>0</v>
      </c>
      <c r="K250" s="142" t="s">
        <v>980</v>
      </c>
      <c r="L250" s="14">
        <f>VLOOKUP(K250,Assumptions!$F$3:$H$12,3)</f>
        <v>0.08</v>
      </c>
      <c r="M250" s="149">
        <v>0</v>
      </c>
      <c r="N250" s="12">
        <f t="shared" si="3"/>
        <v>0</v>
      </c>
      <c r="O250" s="15">
        <f>Assumptions!$E$19*N250</f>
        <v>0</v>
      </c>
      <c r="P250" s="17">
        <f>Assumptions!$E$16*O250</f>
        <v>0</v>
      </c>
      <c r="Q250" s="152">
        <f>Assumptions!$E$20*P250</f>
        <v>0</v>
      </c>
    </row>
    <row r="251" spans="1:17" ht="135" hidden="1">
      <c r="A251" s="4" t="s">
        <v>17</v>
      </c>
      <c r="B251" s="5" t="s">
        <v>725</v>
      </c>
      <c r="C251" s="3" t="s">
        <v>649</v>
      </c>
      <c r="D251" s="3" t="s">
        <v>650</v>
      </c>
      <c r="E251" s="3" t="s">
        <v>651</v>
      </c>
      <c r="F251" s="1">
        <v>282</v>
      </c>
      <c r="G251" s="139" t="s">
        <v>54</v>
      </c>
      <c r="H251" s="140" t="s">
        <v>54</v>
      </c>
      <c r="I251" s="141">
        <v>0</v>
      </c>
      <c r="J251" s="141">
        <v>0</v>
      </c>
      <c r="K251" s="142" t="s">
        <v>980</v>
      </c>
      <c r="L251" s="14">
        <f>VLOOKUP(K251,Assumptions!$F$3:$H$12,3)</f>
        <v>0.08</v>
      </c>
      <c r="M251" s="149">
        <v>0</v>
      </c>
      <c r="N251" s="12">
        <f t="shared" si="3"/>
        <v>0</v>
      </c>
      <c r="O251" s="15">
        <f>Assumptions!$E$19*N251</f>
        <v>0</v>
      </c>
      <c r="P251" s="17">
        <f>Assumptions!$E$16*O251</f>
        <v>0</v>
      </c>
      <c r="Q251" s="152">
        <f>Assumptions!$E$20*P251</f>
        <v>0</v>
      </c>
    </row>
    <row r="252" spans="1:17" ht="135" hidden="1">
      <c r="A252" s="4" t="s">
        <v>17</v>
      </c>
      <c r="B252" s="5" t="s">
        <v>725</v>
      </c>
      <c r="C252" s="3" t="s">
        <v>578</v>
      </c>
      <c r="D252" s="3" t="s">
        <v>827</v>
      </c>
      <c r="E252" s="3" t="s">
        <v>735</v>
      </c>
      <c r="F252" s="1">
        <v>283</v>
      </c>
      <c r="G252" s="139" t="s">
        <v>54</v>
      </c>
      <c r="H252" s="140" t="s">
        <v>54</v>
      </c>
      <c r="I252" s="141">
        <v>0</v>
      </c>
      <c r="J252" s="141">
        <v>0</v>
      </c>
      <c r="K252" s="142" t="s">
        <v>980</v>
      </c>
      <c r="L252" s="14">
        <f>VLOOKUP(K252,Assumptions!$F$3:$H$12,3)</f>
        <v>0.08</v>
      </c>
      <c r="M252" s="149">
        <v>0</v>
      </c>
      <c r="N252" s="12">
        <f t="shared" si="3"/>
        <v>0</v>
      </c>
      <c r="O252" s="15">
        <f>Assumptions!$E$19*N252</f>
        <v>0</v>
      </c>
      <c r="P252" s="17">
        <f>Assumptions!$E$16*O252</f>
        <v>0</v>
      </c>
      <c r="Q252" s="152">
        <f>Assumptions!$E$20*P252</f>
        <v>0</v>
      </c>
    </row>
    <row r="253" spans="1:17" ht="90" hidden="1">
      <c r="A253" s="4" t="s">
        <v>17</v>
      </c>
      <c r="B253" s="5" t="s">
        <v>725</v>
      </c>
      <c r="C253" s="3" t="s">
        <v>736</v>
      </c>
      <c r="D253" s="3" t="s">
        <v>737</v>
      </c>
      <c r="E253" s="3" t="s">
        <v>738</v>
      </c>
      <c r="F253" s="1">
        <v>284</v>
      </c>
      <c r="G253" s="139" t="s">
        <v>54</v>
      </c>
      <c r="H253" s="140" t="s">
        <v>54</v>
      </c>
      <c r="I253" s="141">
        <v>0</v>
      </c>
      <c r="J253" s="141">
        <v>0</v>
      </c>
      <c r="K253" s="142" t="s">
        <v>980</v>
      </c>
      <c r="L253" s="14">
        <f>VLOOKUP(K253,Assumptions!$F$3:$H$12,3)</f>
        <v>0.08</v>
      </c>
      <c r="M253" s="149">
        <v>0</v>
      </c>
      <c r="N253" s="12">
        <f t="shared" si="3"/>
        <v>0</v>
      </c>
      <c r="O253" s="15">
        <f>Assumptions!$E$19*N253</f>
        <v>0</v>
      </c>
      <c r="P253" s="17">
        <f>Assumptions!$E$16*O253</f>
        <v>0</v>
      </c>
      <c r="Q253" s="152">
        <f>Assumptions!$E$20*P253</f>
        <v>0</v>
      </c>
    </row>
    <row r="254" spans="1:17" ht="105" hidden="1">
      <c r="A254" s="4" t="s">
        <v>17</v>
      </c>
      <c r="B254" s="5" t="s">
        <v>725</v>
      </c>
      <c r="C254" s="3" t="s">
        <v>739</v>
      </c>
      <c r="D254" s="3" t="s">
        <v>740</v>
      </c>
      <c r="E254" s="3" t="s">
        <v>805</v>
      </c>
      <c r="F254" s="1">
        <v>285</v>
      </c>
      <c r="G254" s="139" t="s">
        <v>54</v>
      </c>
      <c r="H254" s="140" t="s">
        <v>54</v>
      </c>
      <c r="I254" s="141">
        <v>0</v>
      </c>
      <c r="J254" s="141">
        <v>0</v>
      </c>
      <c r="K254" s="142" t="s">
        <v>980</v>
      </c>
      <c r="L254" s="14">
        <f>VLOOKUP(K254,Assumptions!$F$3:$H$12,3)</f>
        <v>0.08</v>
      </c>
      <c r="M254" s="149">
        <v>0</v>
      </c>
      <c r="N254" s="12">
        <f t="shared" si="3"/>
        <v>0</v>
      </c>
      <c r="O254" s="15">
        <f>Assumptions!$E$19*N254</f>
        <v>0</v>
      </c>
      <c r="P254" s="17">
        <f>Assumptions!$E$16*O254</f>
        <v>0</v>
      </c>
      <c r="Q254" s="152">
        <f>Assumptions!$E$20*P254</f>
        <v>0</v>
      </c>
    </row>
    <row r="255" spans="1:17" ht="75" hidden="1">
      <c r="A255" s="4" t="s">
        <v>17</v>
      </c>
      <c r="B255" s="5" t="s">
        <v>725</v>
      </c>
      <c r="C255" s="3" t="s">
        <v>806</v>
      </c>
      <c r="D255" s="3" t="s">
        <v>807</v>
      </c>
      <c r="E255" s="3" t="s">
        <v>537</v>
      </c>
      <c r="F255" s="1">
        <v>286</v>
      </c>
      <c r="G255" s="139" t="s">
        <v>54</v>
      </c>
      <c r="H255" s="140" t="s">
        <v>54</v>
      </c>
      <c r="I255" s="141">
        <v>0</v>
      </c>
      <c r="J255" s="141">
        <v>0</v>
      </c>
      <c r="K255" s="142" t="s">
        <v>980</v>
      </c>
      <c r="L255" s="14">
        <f>VLOOKUP(K255,Assumptions!$F$3:$H$12,3)</f>
        <v>0.08</v>
      </c>
      <c r="M255" s="149">
        <v>0</v>
      </c>
      <c r="N255" s="12">
        <f t="shared" si="3"/>
        <v>0</v>
      </c>
      <c r="O255" s="15">
        <f>Assumptions!$E$19*N255</f>
        <v>0</v>
      </c>
      <c r="P255" s="17">
        <f>Assumptions!$E$16*O255</f>
        <v>0</v>
      </c>
      <c r="Q255" s="152">
        <f>Assumptions!$E$20*P255</f>
        <v>0</v>
      </c>
    </row>
    <row r="256" spans="1:17" ht="75" hidden="1">
      <c r="A256" s="4" t="s">
        <v>17</v>
      </c>
      <c r="B256" s="5" t="s">
        <v>725</v>
      </c>
      <c r="C256" s="3" t="s">
        <v>538</v>
      </c>
      <c r="D256" s="3" t="s">
        <v>539</v>
      </c>
      <c r="E256" s="3" t="s">
        <v>540</v>
      </c>
      <c r="F256" s="1">
        <v>287</v>
      </c>
      <c r="G256" s="139" t="s">
        <v>54</v>
      </c>
      <c r="H256" s="140" t="s">
        <v>54</v>
      </c>
      <c r="I256" s="141">
        <v>0</v>
      </c>
      <c r="J256" s="141">
        <v>0</v>
      </c>
      <c r="K256" s="142" t="s">
        <v>980</v>
      </c>
      <c r="L256" s="14">
        <f>VLOOKUP(K256,Assumptions!$F$3:$H$12,3)</f>
        <v>0.08</v>
      </c>
      <c r="M256" s="149">
        <v>0</v>
      </c>
      <c r="N256" s="12">
        <f t="shared" si="3"/>
        <v>0</v>
      </c>
      <c r="O256" s="15">
        <f>Assumptions!$E$19*N256</f>
        <v>0</v>
      </c>
      <c r="P256" s="17">
        <f>Assumptions!$E$16*O256</f>
        <v>0</v>
      </c>
      <c r="Q256" s="152">
        <f>Assumptions!$E$20*P256</f>
        <v>0</v>
      </c>
    </row>
    <row r="257" spans="1:17" ht="45" hidden="1">
      <c r="A257" s="4" t="s">
        <v>17</v>
      </c>
      <c r="B257" s="5" t="s">
        <v>725</v>
      </c>
      <c r="C257" s="3" t="s">
        <v>541</v>
      </c>
      <c r="D257" s="3" t="s">
        <v>542</v>
      </c>
      <c r="E257" s="3" t="s">
        <v>543</v>
      </c>
      <c r="F257" s="1">
        <v>288</v>
      </c>
      <c r="G257" s="139" t="s">
        <v>54</v>
      </c>
      <c r="H257" s="140" t="s">
        <v>54</v>
      </c>
      <c r="I257" s="141">
        <v>0</v>
      </c>
      <c r="J257" s="141">
        <v>0</v>
      </c>
      <c r="K257" s="142" t="s">
        <v>980</v>
      </c>
      <c r="L257" s="14">
        <f>VLOOKUP(K257,Assumptions!$F$3:$H$12,3)</f>
        <v>0.08</v>
      </c>
      <c r="M257" s="149">
        <v>0</v>
      </c>
      <c r="N257" s="12">
        <f t="shared" si="3"/>
        <v>0</v>
      </c>
      <c r="O257" s="15">
        <f>Assumptions!$E$19*N257</f>
        <v>0</v>
      </c>
      <c r="P257" s="17">
        <f>Assumptions!$E$16*O257</f>
        <v>0</v>
      </c>
      <c r="Q257" s="152">
        <f>Assumptions!$E$20*P257</f>
        <v>0</v>
      </c>
    </row>
    <row r="258" spans="1:17" ht="105" hidden="1">
      <c r="A258" s="4" t="s">
        <v>17</v>
      </c>
      <c r="B258" s="5" t="s">
        <v>725</v>
      </c>
      <c r="C258" s="3" t="s">
        <v>545</v>
      </c>
      <c r="D258" s="3" t="s">
        <v>546</v>
      </c>
      <c r="E258" s="3" t="s">
        <v>2</v>
      </c>
      <c r="F258" s="1">
        <v>289</v>
      </c>
      <c r="G258" s="139" t="s">
        <v>54</v>
      </c>
      <c r="H258" s="140" t="s">
        <v>54</v>
      </c>
      <c r="I258" s="141">
        <v>0</v>
      </c>
      <c r="J258" s="141">
        <v>0</v>
      </c>
      <c r="K258" s="142" t="s">
        <v>980</v>
      </c>
      <c r="L258" s="14">
        <f>VLOOKUP(K258,Assumptions!$F$3:$H$12,3)</f>
        <v>0.08</v>
      </c>
      <c r="M258" s="149">
        <v>0</v>
      </c>
      <c r="N258" s="12">
        <f aca="true" t="shared" si="4" ref="N258:N321">M258*L258*J258*I258</f>
        <v>0</v>
      </c>
      <c r="O258" s="15">
        <f>Assumptions!$E$19*N258</f>
        <v>0</v>
      </c>
      <c r="P258" s="17">
        <f>Assumptions!$E$16*O258</f>
        <v>0</v>
      </c>
      <c r="Q258" s="152">
        <f>Assumptions!$E$20*P258</f>
        <v>0</v>
      </c>
    </row>
    <row r="259" spans="1:17" ht="105" hidden="1">
      <c r="A259" s="4" t="s">
        <v>17</v>
      </c>
      <c r="B259" s="5" t="s">
        <v>725</v>
      </c>
      <c r="C259" s="3" t="s">
        <v>553</v>
      </c>
      <c r="D259" s="3" t="s">
        <v>554</v>
      </c>
      <c r="E259" s="3" t="s">
        <v>555</v>
      </c>
      <c r="F259" s="1">
        <v>291</v>
      </c>
      <c r="G259" s="139" t="s">
        <v>54</v>
      </c>
      <c r="H259" s="140" t="s">
        <v>54</v>
      </c>
      <c r="I259" s="141">
        <v>0</v>
      </c>
      <c r="J259" s="141">
        <v>0</v>
      </c>
      <c r="K259" s="142" t="s">
        <v>980</v>
      </c>
      <c r="L259" s="14">
        <f>VLOOKUP(K259,Assumptions!$F$3:$H$12,3)</f>
        <v>0.08</v>
      </c>
      <c r="M259" s="149">
        <v>0</v>
      </c>
      <c r="N259" s="12">
        <f t="shared" si="4"/>
        <v>0</v>
      </c>
      <c r="O259" s="15">
        <f>Assumptions!$E$19*N259</f>
        <v>0</v>
      </c>
      <c r="P259" s="17">
        <f>Assumptions!$E$16*O259</f>
        <v>0</v>
      </c>
      <c r="Q259" s="152">
        <f>Assumptions!$E$20*P259</f>
        <v>0</v>
      </c>
    </row>
    <row r="260" spans="1:17" ht="225" hidden="1">
      <c r="A260" s="4" t="s">
        <v>17</v>
      </c>
      <c r="B260" s="5" t="s">
        <v>725</v>
      </c>
      <c r="C260" s="3" t="s">
        <v>556</v>
      </c>
      <c r="D260" s="3" t="s">
        <v>557</v>
      </c>
      <c r="E260" s="3" t="s">
        <v>609</v>
      </c>
      <c r="F260" s="1">
        <v>292</v>
      </c>
      <c r="G260" s="139" t="s">
        <v>54</v>
      </c>
      <c r="H260" s="140" t="s">
        <v>54</v>
      </c>
      <c r="I260" s="141">
        <v>0</v>
      </c>
      <c r="J260" s="141">
        <v>0</v>
      </c>
      <c r="K260" s="142" t="s">
        <v>980</v>
      </c>
      <c r="L260" s="14">
        <f>VLOOKUP(K260,Assumptions!$F$3:$H$12,3)</f>
        <v>0.08</v>
      </c>
      <c r="M260" s="149">
        <v>0</v>
      </c>
      <c r="N260" s="12">
        <f t="shared" si="4"/>
        <v>0</v>
      </c>
      <c r="O260" s="15">
        <f>Assumptions!$E$19*N260</f>
        <v>0</v>
      </c>
      <c r="P260" s="17">
        <f>Assumptions!$E$16*O260</f>
        <v>0</v>
      </c>
      <c r="Q260" s="152">
        <f>Assumptions!$E$20*P260</f>
        <v>0</v>
      </c>
    </row>
    <row r="261" spans="1:17" ht="150" hidden="1">
      <c r="A261" s="4" t="s">
        <v>17</v>
      </c>
      <c r="B261" s="5" t="s">
        <v>725</v>
      </c>
      <c r="C261" s="3" t="s">
        <v>610</v>
      </c>
      <c r="D261" s="3" t="s">
        <v>611</v>
      </c>
      <c r="E261" s="3" t="s">
        <v>18</v>
      </c>
      <c r="F261" s="1">
        <v>293</v>
      </c>
      <c r="G261" s="139" t="s">
        <v>54</v>
      </c>
      <c r="H261" s="140" t="s">
        <v>54</v>
      </c>
      <c r="I261" s="141">
        <v>0</v>
      </c>
      <c r="J261" s="141">
        <v>0</v>
      </c>
      <c r="K261" s="142" t="s">
        <v>980</v>
      </c>
      <c r="L261" s="14">
        <f>VLOOKUP(K261,Assumptions!$F$3:$H$12,3)</f>
        <v>0.08</v>
      </c>
      <c r="M261" s="149">
        <v>0</v>
      </c>
      <c r="N261" s="12">
        <f t="shared" si="4"/>
        <v>0</v>
      </c>
      <c r="O261" s="15">
        <f>Assumptions!$E$19*N261</f>
        <v>0</v>
      </c>
      <c r="P261" s="17">
        <f>Assumptions!$E$16*O261</f>
        <v>0</v>
      </c>
      <c r="Q261" s="152">
        <f>Assumptions!$E$20*P261</f>
        <v>0</v>
      </c>
    </row>
    <row r="262" spans="1:17" ht="105" hidden="1">
      <c r="A262" s="4" t="s">
        <v>17</v>
      </c>
      <c r="B262" s="5" t="s">
        <v>725</v>
      </c>
      <c r="C262" s="3" t="s">
        <v>19</v>
      </c>
      <c r="D262" s="3" t="s">
        <v>20</v>
      </c>
      <c r="E262" s="3" t="s">
        <v>21</v>
      </c>
      <c r="F262" s="1">
        <v>294</v>
      </c>
      <c r="G262" s="139" t="s">
        <v>54</v>
      </c>
      <c r="H262" s="140" t="s">
        <v>54</v>
      </c>
      <c r="I262" s="141">
        <v>0</v>
      </c>
      <c r="J262" s="141">
        <v>0</v>
      </c>
      <c r="K262" s="142" t="s">
        <v>980</v>
      </c>
      <c r="L262" s="14">
        <f>VLOOKUP(K262,Assumptions!$F$3:$H$12,3)</f>
        <v>0.08</v>
      </c>
      <c r="M262" s="149">
        <v>0</v>
      </c>
      <c r="N262" s="12">
        <f t="shared" si="4"/>
        <v>0</v>
      </c>
      <c r="O262" s="15">
        <f>Assumptions!$E$19*N262</f>
        <v>0</v>
      </c>
      <c r="P262" s="17">
        <f>Assumptions!$E$16*O262</f>
        <v>0</v>
      </c>
      <c r="Q262" s="152">
        <f>Assumptions!$E$20*P262</f>
        <v>0</v>
      </c>
    </row>
    <row r="263" spans="1:17" ht="90" hidden="1">
      <c r="A263" s="4" t="s">
        <v>17</v>
      </c>
      <c r="B263" s="5" t="s">
        <v>725</v>
      </c>
      <c r="C263" s="3" t="s">
        <v>22</v>
      </c>
      <c r="D263" s="3" t="s">
        <v>23</v>
      </c>
      <c r="E263" s="3" t="s">
        <v>24</v>
      </c>
      <c r="F263" s="1">
        <v>295</v>
      </c>
      <c r="G263" s="139" t="s">
        <v>54</v>
      </c>
      <c r="H263" s="140" t="s">
        <v>54</v>
      </c>
      <c r="I263" s="141">
        <v>0</v>
      </c>
      <c r="J263" s="141">
        <v>0</v>
      </c>
      <c r="K263" s="142" t="s">
        <v>980</v>
      </c>
      <c r="L263" s="14">
        <f>VLOOKUP(K263,Assumptions!$F$3:$H$12,3)</f>
        <v>0.08</v>
      </c>
      <c r="M263" s="149">
        <v>0</v>
      </c>
      <c r="N263" s="12">
        <f t="shared" si="4"/>
        <v>0</v>
      </c>
      <c r="O263" s="15">
        <f>Assumptions!$E$19*N263</f>
        <v>0</v>
      </c>
      <c r="P263" s="17">
        <f>Assumptions!$E$16*O263</f>
        <v>0</v>
      </c>
      <c r="Q263" s="152">
        <f>Assumptions!$E$20*P263</f>
        <v>0</v>
      </c>
    </row>
    <row r="264" spans="1:17" ht="60" hidden="1">
      <c r="A264" s="4" t="s">
        <v>17</v>
      </c>
      <c r="B264" s="5" t="s">
        <v>725</v>
      </c>
      <c r="C264" s="3" t="s">
        <v>25</v>
      </c>
      <c r="D264" s="3" t="s">
        <v>26</v>
      </c>
      <c r="E264" s="3" t="s">
        <v>614</v>
      </c>
      <c r="F264" s="1">
        <v>296</v>
      </c>
      <c r="G264" s="139" t="s">
        <v>54</v>
      </c>
      <c r="H264" s="140" t="s">
        <v>54</v>
      </c>
      <c r="I264" s="141">
        <v>0</v>
      </c>
      <c r="J264" s="141">
        <v>0</v>
      </c>
      <c r="K264" s="142" t="s">
        <v>980</v>
      </c>
      <c r="L264" s="14">
        <f>VLOOKUP(K264,Assumptions!$F$3:$H$12,3)</f>
        <v>0.08</v>
      </c>
      <c r="M264" s="149">
        <v>0</v>
      </c>
      <c r="N264" s="12">
        <f t="shared" si="4"/>
        <v>0</v>
      </c>
      <c r="O264" s="15">
        <f>Assumptions!$E$19*N264</f>
        <v>0</v>
      </c>
      <c r="P264" s="17">
        <f>Assumptions!$E$16*O264</f>
        <v>0</v>
      </c>
      <c r="Q264" s="152">
        <f>Assumptions!$E$20*P264</f>
        <v>0</v>
      </c>
    </row>
    <row r="265" spans="1:17" ht="45" hidden="1">
      <c r="A265" s="4" t="s">
        <v>17</v>
      </c>
      <c r="B265" s="5" t="s">
        <v>725</v>
      </c>
      <c r="C265" s="3" t="s">
        <v>615</v>
      </c>
      <c r="D265" s="3" t="s">
        <v>616</v>
      </c>
      <c r="E265" s="3" t="s">
        <v>617</v>
      </c>
      <c r="F265" s="1">
        <v>297</v>
      </c>
      <c r="G265" s="139" t="s">
        <v>54</v>
      </c>
      <c r="H265" s="140" t="s">
        <v>54</v>
      </c>
      <c r="I265" s="141">
        <v>0</v>
      </c>
      <c r="J265" s="141">
        <v>0</v>
      </c>
      <c r="K265" s="142" t="s">
        <v>980</v>
      </c>
      <c r="L265" s="14">
        <f>VLOOKUP(K265,Assumptions!$F$3:$H$12,3)</f>
        <v>0.08</v>
      </c>
      <c r="M265" s="149">
        <v>0</v>
      </c>
      <c r="N265" s="12">
        <f t="shared" si="4"/>
        <v>0</v>
      </c>
      <c r="O265" s="15">
        <f>Assumptions!$E$19*N265</f>
        <v>0</v>
      </c>
      <c r="P265" s="17">
        <f>Assumptions!$E$16*O265</f>
        <v>0</v>
      </c>
      <c r="Q265" s="152">
        <f>Assumptions!$E$20*P265</f>
        <v>0</v>
      </c>
    </row>
    <row r="266" spans="1:17" ht="60" hidden="1">
      <c r="A266" s="4" t="s">
        <v>17</v>
      </c>
      <c r="B266" s="5" t="s">
        <v>725</v>
      </c>
      <c r="C266" s="3" t="s">
        <v>618</v>
      </c>
      <c r="D266" s="3" t="s">
        <v>619</v>
      </c>
      <c r="E266" s="3" t="s">
        <v>620</v>
      </c>
      <c r="F266" s="1">
        <v>298</v>
      </c>
      <c r="G266" s="139" t="s">
        <v>54</v>
      </c>
      <c r="H266" s="140" t="s">
        <v>54</v>
      </c>
      <c r="I266" s="141">
        <v>0</v>
      </c>
      <c r="J266" s="141">
        <v>0</v>
      </c>
      <c r="K266" s="142" t="s">
        <v>980</v>
      </c>
      <c r="L266" s="14">
        <f>VLOOKUP(K266,Assumptions!$F$3:$H$12,3)</f>
        <v>0.08</v>
      </c>
      <c r="M266" s="149">
        <v>0</v>
      </c>
      <c r="N266" s="12">
        <f t="shared" si="4"/>
        <v>0</v>
      </c>
      <c r="O266" s="15">
        <f>Assumptions!$E$19*N266</f>
        <v>0</v>
      </c>
      <c r="P266" s="17">
        <f>Assumptions!$E$16*O266</f>
        <v>0</v>
      </c>
      <c r="Q266" s="152">
        <f>Assumptions!$E$20*P266</f>
        <v>0</v>
      </c>
    </row>
    <row r="267" spans="1:17" ht="45" hidden="1">
      <c r="A267" s="4" t="s">
        <v>17</v>
      </c>
      <c r="B267" s="5" t="s">
        <v>725</v>
      </c>
      <c r="C267" s="3" t="s">
        <v>621</v>
      </c>
      <c r="D267" s="3" t="s">
        <v>622</v>
      </c>
      <c r="E267" s="3" t="s">
        <v>623</v>
      </c>
      <c r="F267" s="1">
        <v>299</v>
      </c>
      <c r="G267" s="139" t="s">
        <v>54</v>
      </c>
      <c r="H267" s="140" t="s">
        <v>54</v>
      </c>
      <c r="I267" s="141">
        <v>0</v>
      </c>
      <c r="J267" s="141">
        <v>0</v>
      </c>
      <c r="K267" s="142" t="s">
        <v>980</v>
      </c>
      <c r="L267" s="14">
        <f>VLOOKUP(K267,Assumptions!$F$3:$H$12,3)</f>
        <v>0.08</v>
      </c>
      <c r="M267" s="149">
        <v>0</v>
      </c>
      <c r="N267" s="12">
        <f t="shared" si="4"/>
        <v>0</v>
      </c>
      <c r="O267" s="15">
        <f>Assumptions!$E$19*N267</f>
        <v>0</v>
      </c>
      <c r="P267" s="17">
        <f>Assumptions!$E$16*O267</f>
        <v>0</v>
      </c>
      <c r="Q267" s="152">
        <f>Assumptions!$E$20*P267</f>
        <v>0</v>
      </c>
    </row>
    <row r="268" spans="1:17" ht="75" hidden="1">
      <c r="A268" s="4" t="s">
        <v>17</v>
      </c>
      <c r="B268" s="5" t="s">
        <v>725</v>
      </c>
      <c r="C268" s="3" t="s">
        <v>624</v>
      </c>
      <c r="D268" s="3" t="s">
        <v>625</v>
      </c>
      <c r="E268" s="3" t="s">
        <v>626</v>
      </c>
      <c r="F268" s="1">
        <v>300</v>
      </c>
      <c r="G268" s="139" t="s">
        <v>54</v>
      </c>
      <c r="H268" s="140" t="s">
        <v>54</v>
      </c>
      <c r="I268" s="141">
        <v>0</v>
      </c>
      <c r="J268" s="141">
        <v>0</v>
      </c>
      <c r="K268" s="142" t="s">
        <v>980</v>
      </c>
      <c r="L268" s="14">
        <f>VLOOKUP(K268,Assumptions!$F$3:$H$12,3)</f>
        <v>0.08</v>
      </c>
      <c r="M268" s="149">
        <v>0</v>
      </c>
      <c r="N268" s="12">
        <f t="shared" si="4"/>
        <v>0</v>
      </c>
      <c r="O268" s="15">
        <f>Assumptions!$E$19*N268</f>
        <v>0</v>
      </c>
      <c r="P268" s="17">
        <f>Assumptions!$E$16*O268</f>
        <v>0</v>
      </c>
      <c r="Q268" s="152">
        <f>Assumptions!$E$20*P268</f>
        <v>0</v>
      </c>
    </row>
    <row r="269" spans="1:17" ht="75" hidden="1">
      <c r="A269" s="4" t="s">
        <v>17</v>
      </c>
      <c r="B269" s="5" t="s">
        <v>725</v>
      </c>
      <c r="C269" s="3" t="s">
        <v>627</v>
      </c>
      <c r="D269" s="3" t="s">
        <v>628</v>
      </c>
      <c r="E269" s="3" t="s">
        <v>629</v>
      </c>
      <c r="F269" s="1">
        <v>301</v>
      </c>
      <c r="G269" s="139" t="s">
        <v>54</v>
      </c>
      <c r="H269" s="140" t="s">
        <v>54</v>
      </c>
      <c r="I269" s="141">
        <v>0</v>
      </c>
      <c r="J269" s="141">
        <v>0</v>
      </c>
      <c r="K269" s="142" t="s">
        <v>980</v>
      </c>
      <c r="L269" s="14">
        <f>VLOOKUP(K269,Assumptions!$F$3:$H$12,3)</f>
        <v>0.08</v>
      </c>
      <c r="M269" s="149">
        <v>0</v>
      </c>
      <c r="N269" s="12">
        <f t="shared" si="4"/>
        <v>0</v>
      </c>
      <c r="O269" s="15">
        <f>Assumptions!$E$19*N269</f>
        <v>0</v>
      </c>
      <c r="P269" s="17">
        <f>Assumptions!$E$16*O269</f>
        <v>0</v>
      </c>
      <c r="Q269" s="152">
        <f>Assumptions!$E$20*P269</f>
        <v>0</v>
      </c>
    </row>
    <row r="270" spans="1:17" ht="75" hidden="1">
      <c r="A270" s="4" t="s">
        <v>17</v>
      </c>
      <c r="B270" s="5" t="s">
        <v>725</v>
      </c>
      <c r="C270" s="3" t="s">
        <v>630</v>
      </c>
      <c r="D270" s="3" t="s">
        <v>631</v>
      </c>
      <c r="E270" s="3" t="s">
        <v>632</v>
      </c>
      <c r="F270" s="1">
        <v>302</v>
      </c>
      <c r="G270" s="139" t="s">
        <v>54</v>
      </c>
      <c r="H270" s="140" t="s">
        <v>54</v>
      </c>
      <c r="I270" s="141">
        <v>0</v>
      </c>
      <c r="J270" s="141">
        <v>0</v>
      </c>
      <c r="K270" s="142" t="s">
        <v>980</v>
      </c>
      <c r="L270" s="14">
        <f>VLOOKUP(K270,Assumptions!$F$3:$H$12,3)</f>
        <v>0.08</v>
      </c>
      <c r="M270" s="149">
        <v>0</v>
      </c>
      <c r="N270" s="12">
        <f t="shared" si="4"/>
        <v>0</v>
      </c>
      <c r="O270" s="15">
        <f>Assumptions!$E$19*N270</f>
        <v>0</v>
      </c>
      <c r="P270" s="17">
        <f>Assumptions!$E$16*O270</f>
        <v>0</v>
      </c>
      <c r="Q270" s="152">
        <f>Assumptions!$E$20*P270</f>
        <v>0</v>
      </c>
    </row>
    <row r="271" spans="1:17" ht="105" hidden="1">
      <c r="A271" s="4" t="s">
        <v>15</v>
      </c>
      <c r="B271" s="5" t="s">
        <v>945</v>
      </c>
      <c r="C271" s="3" t="s">
        <v>960</v>
      </c>
      <c r="E271" s="3" t="s">
        <v>1036</v>
      </c>
      <c r="F271" s="1">
        <v>117</v>
      </c>
      <c r="G271" s="139" t="s">
        <v>54</v>
      </c>
      <c r="H271" s="140" t="s">
        <v>54</v>
      </c>
      <c r="I271" s="141">
        <v>0</v>
      </c>
      <c r="J271" s="141">
        <v>0</v>
      </c>
      <c r="K271" s="142" t="s">
        <v>980</v>
      </c>
      <c r="L271" s="14">
        <f>VLOOKUP(K271,Assumptions!$F$3:$H$12,3)</f>
        <v>0.08</v>
      </c>
      <c r="M271" s="149">
        <v>0</v>
      </c>
      <c r="N271" s="12">
        <f t="shared" si="4"/>
        <v>0</v>
      </c>
      <c r="O271" s="15">
        <f>Assumptions!$E$19*N271</f>
        <v>0</v>
      </c>
      <c r="P271" s="17">
        <f>Assumptions!$E$16*O271</f>
        <v>0</v>
      </c>
      <c r="Q271" s="152">
        <f>Assumptions!$E$20*P271</f>
        <v>0</v>
      </c>
    </row>
    <row r="272" spans="1:17" ht="105" hidden="1">
      <c r="A272" s="4" t="s">
        <v>15</v>
      </c>
      <c r="B272" s="5" t="s">
        <v>945</v>
      </c>
      <c r="C272" s="3" t="s">
        <v>1037</v>
      </c>
      <c r="E272" s="3" t="s">
        <v>746</v>
      </c>
      <c r="F272" s="1">
        <v>118</v>
      </c>
      <c r="G272" s="139" t="s">
        <v>54</v>
      </c>
      <c r="H272" s="140" t="s">
        <v>54</v>
      </c>
      <c r="I272" s="141">
        <v>0</v>
      </c>
      <c r="J272" s="141">
        <v>0</v>
      </c>
      <c r="K272" s="142" t="s">
        <v>980</v>
      </c>
      <c r="L272" s="14">
        <f>VLOOKUP(K272,Assumptions!$F$3:$H$12,3)</f>
        <v>0.08</v>
      </c>
      <c r="M272" s="149">
        <v>0</v>
      </c>
      <c r="N272" s="12">
        <f t="shared" si="4"/>
        <v>0</v>
      </c>
      <c r="O272" s="15">
        <f>Assumptions!$E$19*N272</f>
        <v>0</v>
      </c>
      <c r="P272" s="17">
        <f>Assumptions!$E$16*O272</f>
        <v>0</v>
      </c>
      <c r="Q272" s="152">
        <f>Assumptions!$E$20*P272</f>
        <v>0</v>
      </c>
    </row>
    <row r="273" spans="1:17" ht="75" hidden="1">
      <c r="A273" s="4" t="s">
        <v>15</v>
      </c>
      <c r="B273" s="5" t="s">
        <v>945</v>
      </c>
      <c r="C273" s="3" t="s">
        <v>747</v>
      </c>
      <c r="E273" s="3" t="s">
        <v>748</v>
      </c>
      <c r="F273" s="1">
        <v>119</v>
      </c>
      <c r="G273" s="139" t="s">
        <v>54</v>
      </c>
      <c r="H273" s="140" t="s">
        <v>54</v>
      </c>
      <c r="I273" s="141">
        <v>0</v>
      </c>
      <c r="J273" s="141">
        <v>0</v>
      </c>
      <c r="K273" s="142" t="s">
        <v>980</v>
      </c>
      <c r="L273" s="14">
        <f>VLOOKUP(K273,Assumptions!$F$3:$H$12,3)</f>
        <v>0.08</v>
      </c>
      <c r="M273" s="149">
        <v>0</v>
      </c>
      <c r="N273" s="12">
        <f t="shared" si="4"/>
        <v>0</v>
      </c>
      <c r="O273" s="15">
        <f>Assumptions!$E$19*N273</f>
        <v>0</v>
      </c>
      <c r="P273" s="17">
        <f>Assumptions!$E$16*O273</f>
        <v>0</v>
      </c>
      <c r="Q273" s="152">
        <f>Assumptions!$E$20*P273</f>
        <v>0</v>
      </c>
    </row>
    <row r="274" spans="1:17" ht="105" hidden="1">
      <c r="A274" s="4" t="s">
        <v>15</v>
      </c>
      <c r="B274" s="5" t="s">
        <v>945</v>
      </c>
      <c r="C274" s="3" t="s">
        <v>749</v>
      </c>
      <c r="E274" s="3" t="s">
        <v>385</v>
      </c>
      <c r="F274" s="1">
        <v>120</v>
      </c>
      <c r="G274" s="139" t="s">
        <v>54</v>
      </c>
      <c r="H274" s="140" t="s">
        <v>54</v>
      </c>
      <c r="I274" s="141">
        <v>0</v>
      </c>
      <c r="J274" s="141">
        <v>0</v>
      </c>
      <c r="K274" s="142" t="s">
        <v>980</v>
      </c>
      <c r="L274" s="14">
        <f>VLOOKUP(K274,Assumptions!$F$3:$H$12,3)</f>
        <v>0.08</v>
      </c>
      <c r="M274" s="149">
        <v>0</v>
      </c>
      <c r="N274" s="12">
        <f t="shared" si="4"/>
        <v>0</v>
      </c>
      <c r="O274" s="15">
        <f>Assumptions!$E$19*N274</f>
        <v>0</v>
      </c>
      <c r="P274" s="17">
        <f>Assumptions!$E$16*O274</f>
        <v>0</v>
      </c>
      <c r="Q274" s="152">
        <f>Assumptions!$E$20*P274</f>
        <v>0</v>
      </c>
    </row>
    <row r="275" spans="1:17" ht="90" hidden="1">
      <c r="A275" s="4" t="s">
        <v>15</v>
      </c>
      <c r="B275" s="5" t="s">
        <v>945</v>
      </c>
      <c r="C275" s="3" t="s">
        <v>386</v>
      </c>
      <c r="E275" s="3" t="s">
        <v>387</v>
      </c>
      <c r="F275" s="1">
        <v>121</v>
      </c>
      <c r="G275" s="139" t="s">
        <v>54</v>
      </c>
      <c r="H275" s="140" t="s">
        <v>54</v>
      </c>
      <c r="I275" s="141">
        <v>0</v>
      </c>
      <c r="J275" s="141">
        <v>0</v>
      </c>
      <c r="K275" s="142" t="s">
        <v>980</v>
      </c>
      <c r="L275" s="14">
        <f>VLOOKUP(K275,Assumptions!$F$3:$H$12,3)</f>
        <v>0.08</v>
      </c>
      <c r="M275" s="149">
        <v>0</v>
      </c>
      <c r="N275" s="12">
        <f t="shared" si="4"/>
        <v>0</v>
      </c>
      <c r="O275" s="15">
        <f>Assumptions!$E$19*N275</f>
        <v>0</v>
      </c>
      <c r="P275" s="17">
        <f>Assumptions!$E$16*O275</f>
        <v>0</v>
      </c>
      <c r="Q275" s="152">
        <f>Assumptions!$E$20*P275</f>
        <v>0</v>
      </c>
    </row>
    <row r="276" spans="1:17" ht="75" hidden="1">
      <c r="A276" s="4" t="s">
        <v>15</v>
      </c>
      <c r="B276" s="5" t="s">
        <v>945</v>
      </c>
      <c r="C276" s="3" t="s">
        <v>389</v>
      </c>
      <c r="E276" s="3" t="s">
        <v>388</v>
      </c>
      <c r="F276" s="1">
        <v>122</v>
      </c>
      <c r="G276" s="139" t="s">
        <v>54</v>
      </c>
      <c r="H276" s="140" t="s">
        <v>54</v>
      </c>
      <c r="I276" s="141">
        <v>0</v>
      </c>
      <c r="J276" s="141">
        <v>0</v>
      </c>
      <c r="K276" s="142" t="s">
        <v>980</v>
      </c>
      <c r="L276" s="14">
        <f>VLOOKUP(K276,Assumptions!$F$3:$H$12,3)</f>
        <v>0.08</v>
      </c>
      <c r="M276" s="149">
        <v>0</v>
      </c>
      <c r="N276" s="12">
        <f t="shared" si="4"/>
        <v>0</v>
      </c>
      <c r="O276" s="15">
        <f>Assumptions!$E$19*N276</f>
        <v>0</v>
      </c>
      <c r="P276" s="17">
        <f>Assumptions!$E$16*O276</f>
        <v>0</v>
      </c>
      <c r="Q276" s="152">
        <f>Assumptions!$E$20*P276</f>
        <v>0</v>
      </c>
    </row>
    <row r="277" spans="1:17" ht="75" hidden="1">
      <c r="A277" s="4" t="s">
        <v>15</v>
      </c>
      <c r="B277" s="5" t="s">
        <v>945</v>
      </c>
      <c r="C277" s="3" t="s">
        <v>390</v>
      </c>
      <c r="E277" s="3" t="s">
        <v>391</v>
      </c>
      <c r="F277" s="1">
        <v>123</v>
      </c>
      <c r="G277" s="139" t="s">
        <v>54</v>
      </c>
      <c r="H277" s="140" t="s">
        <v>54</v>
      </c>
      <c r="I277" s="141">
        <v>0</v>
      </c>
      <c r="J277" s="141">
        <v>0</v>
      </c>
      <c r="K277" s="142" t="s">
        <v>980</v>
      </c>
      <c r="L277" s="14">
        <f>VLOOKUP(K277,Assumptions!$F$3:$H$12,3)</f>
        <v>0.08</v>
      </c>
      <c r="M277" s="149">
        <v>0</v>
      </c>
      <c r="N277" s="12">
        <f t="shared" si="4"/>
        <v>0</v>
      </c>
      <c r="O277" s="15">
        <f>Assumptions!$E$19*N277</f>
        <v>0</v>
      </c>
      <c r="P277" s="17">
        <f>Assumptions!$E$16*O277</f>
        <v>0</v>
      </c>
      <c r="Q277" s="152">
        <f>Assumptions!$E$20*P277</f>
        <v>0</v>
      </c>
    </row>
    <row r="278" spans="1:17" ht="75" hidden="1">
      <c r="A278" s="4" t="s">
        <v>15</v>
      </c>
      <c r="B278" s="5" t="s">
        <v>945</v>
      </c>
      <c r="C278" s="3" t="s">
        <v>392</v>
      </c>
      <c r="E278" s="3" t="s">
        <v>393</v>
      </c>
      <c r="F278" s="1">
        <v>124</v>
      </c>
      <c r="G278" s="139" t="s">
        <v>54</v>
      </c>
      <c r="H278" s="140" t="s">
        <v>54</v>
      </c>
      <c r="I278" s="141">
        <v>0</v>
      </c>
      <c r="J278" s="141">
        <v>0</v>
      </c>
      <c r="K278" s="142" t="s">
        <v>980</v>
      </c>
      <c r="L278" s="14">
        <f>VLOOKUP(K278,Assumptions!$F$3:$H$12,3)</f>
        <v>0.08</v>
      </c>
      <c r="M278" s="149">
        <v>0</v>
      </c>
      <c r="N278" s="12">
        <f t="shared" si="4"/>
        <v>0</v>
      </c>
      <c r="O278" s="15">
        <f>Assumptions!$E$19*N278</f>
        <v>0</v>
      </c>
      <c r="P278" s="17">
        <f>Assumptions!$E$16*O278</f>
        <v>0</v>
      </c>
      <c r="Q278" s="152">
        <f>Assumptions!$E$20*P278</f>
        <v>0</v>
      </c>
    </row>
    <row r="279" spans="1:17" ht="75" hidden="1">
      <c r="A279" s="4" t="s">
        <v>15</v>
      </c>
      <c r="B279" s="5" t="s">
        <v>945</v>
      </c>
      <c r="C279" s="3" t="s">
        <v>394</v>
      </c>
      <c r="E279" s="3" t="s">
        <v>395</v>
      </c>
      <c r="F279" s="1">
        <v>125</v>
      </c>
      <c r="G279" s="139" t="s">
        <v>54</v>
      </c>
      <c r="H279" s="140" t="s">
        <v>54</v>
      </c>
      <c r="I279" s="141">
        <v>0</v>
      </c>
      <c r="J279" s="141">
        <v>0</v>
      </c>
      <c r="K279" s="142" t="s">
        <v>980</v>
      </c>
      <c r="L279" s="14">
        <f>VLOOKUP(K279,Assumptions!$F$3:$H$12,3)</f>
        <v>0.08</v>
      </c>
      <c r="M279" s="149">
        <v>0</v>
      </c>
      <c r="N279" s="12">
        <f t="shared" si="4"/>
        <v>0</v>
      </c>
      <c r="O279" s="15">
        <f>Assumptions!$E$19*N279</f>
        <v>0</v>
      </c>
      <c r="P279" s="17">
        <f>Assumptions!$E$16*O279</f>
        <v>0</v>
      </c>
      <c r="Q279" s="152">
        <f>Assumptions!$E$20*P279</f>
        <v>0</v>
      </c>
    </row>
    <row r="280" spans="1:17" ht="45" hidden="1">
      <c r="A280" s="4" t="s">
        <v>15</v>
      </c>
      <c r="B280" s="5" t="s">
        <v>945</v>
      </c>
      <c r="C280" s="3" t="s">
        <v>396</v>
      </c>
      <c r="E280" s="3" t="s">
        <v>397</v>
      </c>
      <c r="F280" s="1">
        <v>126</v>
      </c>
      <c r="G280" s="139" t="s">
        <v>54</v>
      </c>
      <c r="H280" s="140" t="s">
        <v>54</v>
      </c>
      <c r="I280" s="141">
        <v>0</v>
      </c>
      <c r="J280" s="141">
        <v>0</v>
      </c>
      <c r="K280" s="142" t="s">
        <v>980</v>
      </c>
      <c r="L280" s="14">
        <f>VLOOKUP(K280,Assumptions!$F$3:$H$12,3)</f>
        <v>0.08</v>
      </c>
      <c r="M280" s="149">
        <v>0</v>
      </c>
      <c r="N280" s="12">
        <f t="shared" si="4"/>
        <v>0</v>
      </c>
      <c r="O280" s="15">
        <f>Assumptions!$E$19*N280</f>
        <v>0</v>
      </c>
      <c r="P280" s="17">
        <f>Assumptions!$E$16*O280</f>
        <v>0</v>
      </c>
      <c r="Q280" s="152">
        <f>Assumptions!$E$20*P280</f>
        <v>0</v>
      </c>
    </row>
    <row r="281" spans="1:17" ht="105" hidden="1">
      <c r="A281" s="4" t="s">
        <v>15</v>
      </c>
      <c r="B281" s="5" t="s">
        <v>945</v>
      </c>
      <c r="C281" s="3" t="s">
        <v>398</v>
      </c>
      <c r="E281" s="3" t="s">
        <v>412</v>
      </c>
      <c r="F281" s="1">
        <v>127</v>
      </c>
      <c r="G281" s="139" t="s">
        <v>54</v>
      </c>
      <c r="H281" s="140" t="s">
        <v>54</v>
      </c>
      <c r="I281" s="141">
        <v>0</v>
      </c>
      <c r="J281" s="141">
        <v>0</v>
      </c>
      <c r="K281" s="142" t="s">
        <v>980</v>
      </c>
      <c r="L281" s="14">
        <f>VLOOKUP(K281,Assumptions!$F$3:$H$12,3)</f>
        <v>0.08</v>
      </c>
      <c r="M281" s="149">
        <v>0</v>
      </c>
      <c r="N281" s="12">
        <f t="shared" si="4"/>
        <v>0</v>
      </c>
      <c r="O281" s="15">
        <f>Assumptions!$E$19*N281</f>
        <v>0</v>
      </c>
      <c r="P281" s="17">
        <f>Assumptions!$E$16*O281</f>
        <v>0</v>
      </c>
      <c r="Q281" s="152">
        <f>Assumptions!$E$20*P281</f>
        <v>0</v>
      </c>
    </row>
    <row r="282" spans="1:17" ht="75" hidden="1">
      <c r="A282" s="4" t="s">
        <v>15</v>
      </c>
      <c r="B282" s="5" t="s">
        <v>945</v>
      </c>
      <c r="C282" s="3" t="s">
        <v>491</v>
      </c>
      <c r="E282" s="3" t="s">
        <v>492</v>
      </c>
      <c r="F282" s="1">
        <v>128</v>
      </c>
      <c r="G282" s="139" t="s">
        <v>54</v>
      </c>
      <c r="H282" s="140" t="s">
        <v>54</v>
      </c>
      <c r="I282" s="141">
        <v>0</v>
      </c>
      <c r="J282" s="141">
        <v>0</v>
      </c>
      <c r="K282" s="142" t="s">
        <v>980</v>
      </c>
      <c r="L282" s="14">
        <f>VLOOKUP(K282,Assumptions!$F$3:$H$12,3)</f>
        <v>0.08</v>
      </c>
      <c r="M282" s="149">
        <v>0</v>
      </c>
      <c r="N282" s="12">
        <f t="shared" si="4"/>
        <v>0</v>
      </c>
      <c r="O282" s="15">
        <f>Assumptions!$E$19*N282</f>
        <v>0</v>
      </c>
      <c r="P282" s="17">
        <f>Assumptions!$E$16*O282</f>
        <v>0</v>
      </c>
      <c r="Q282" s="152">
        <f>Assumptions!$E$20*P282</f>
        <v>0</v>
      </c>
    </row>
    <row r="283" spans="1:17" ht="75" hidden="1">
      <c r="A283" s="4" t="s">
        <v>17</v>
      </c>
      <c r="B283" s="5" t="s">
        <v>945</v>
      </c>
      <c r="C283" s="3" t="s">
        <v>64</v>
      </c>
      <c r="D283" s="3" t="s">
        <v>65</v>
      </c>
      <c r="E283" s="3" t="s">
        <v>66</v>
      </c>
      <c r="F283" s="1">
        <v>257</v>
      </c>
      <c r="G283" s="139" t="s">
        <v>54</v>
      </c>
      <c r="H283" s="140" t="s">
        <v>54</v>
      </c>
      <c r="I283" s="141">
        <v>0</v>
      </c>
      <c r="J283" s="141">
        <v>0</v>
      </c>
      <c r="K283" s="142" t="s">
        <v>980</v>
      </c>
      <c r="L283" s="14">
        <f>VLOOKUP(K283,Assumptions!$F$3:$H$12,3)</f>
        <v>0.08</v>
      </c>
      <c r="M283" s="149">
        <v>0</v>
      </c>
      <c r="N283" s="12">
        <f t="shared" si="4"/>
        <v>0</v>
      </c>
      <c r="O283" s="15">
        <f>Assumptions!$E$19*N283</f>
        <v>0</v>
      </c>
      <c r="P283" s="17">
        <f>Assumptions!$E$16*O283</f>
        <v>0</v>
      </c>
      <c r="Q283" s="152">
        <f>Assumptions!$E$20*P283</f>
        <v>0</v>
      </c>
    </row>
    <row r="284" spans="1:17" ht="75" hidden="1">
      <c r="A284" s="4" t="s">
        <v>17</v>
      </c>
      <c r="B284" s="5" t="s">
        <v>945</v>
      </c>
      <c r="C284" s="3" t="s">
        <v>67</v>
      </c>
      <c r="D284" s="3" t="s">
        <v>294</v>
      </c>
      <c r="E284" s="3" t="s">
        <v>295</v>
      </c>
      <c r="F284" s="1">
        <v>258</v>
      </c>
      <c r="G284" s="139" t="s">
        <v>54</v>
      </c>
      <c r="H284" s="140" t="s">
        <v>54</v>
      </c>
      <c r="I284" s="141">
        <v>0</v>
      </c>
      <c r="J284" s="141">
        <v>0</v>
      </c>
      <c r="K284" s="142" t="s">
        <v>980</v>
      </c>
      <c r="L284" s="14">
        <f>VLOOKUP(K284,Assumptions!$F$3:$H$12,3)</f>
        <v>0.08</v>
      </c>
      <c r="M284" s="149">
        <v>0</v>
      </c>
      <c r="N284" s="12">
        <f t="shared" si="4"/>
        <v>0</v>
      </c>
      <c r="O284" s="15">
        <f>Assumptions!$E$19*N284</f>
        <v>0</v>
      </c>
      <c r="P284" s="17">
        <f>Assumptions!$E$16*O284</f>
        <v>0</v>
      </c>
      <c r="Q284" s="152">
        <f>Assumptions!$E$20*P284</f>
        <v>0</v>
      </c>
    </row>
    <row r="285" spans="1:17" ht="60" hidden="1">
      <c r="A285" s="4" t="s">
        <v>17</v>
      </c>
      <c r="B285" s="5" t="s">
        <v>945</v>
      </c>
      <c r="C285" s="3" t="s">
        <v>296</v>
      </c>
      <c r="D285" s="3" t="s">
        <v>297</v>
      </c>
      <c r="E285" s="3" t="s">
        <v>298</v>
      </c>
      <c r="F285" s="1">
        <v>259</v>
      </c>
      <c r="G285" s="139" t="s">
        <v>54</v>
      </c>
      <c r="H285" s="140" t="s">
        <v>54</v>
      </c>
      <c r="I285" s="141">
        <v>0</v>
      </c>
      <c r="J285" s="141">
        <v>0</v>
      </c>
      <c r="K285" s="142" t="s">
        <v>980</v>
      </c>
      <c r="L285" s="14">
        <f>VLOOKUP(K285,Assumptions!$F$3:$H$12,3)</f>
        <v>0.08</v>
      </c>
      <c r="M285" s="149">
        <v>0</v>
      </c>
      <c r="N285" s="12">
        <f t="shared" si="4"/>
        <v>0</v>
      </c>
      <c r="O285" s="15">
        <f>Assumptions!$E$19*N285</f>
        <v>0</v>
      </c>
      <c r="P285" s="17">
        <f>Assumptions!$E$16*O285</f>
        <v>0</v>
      </c>
      <c r="Q285" s="152">
        <f>Assumptions!$E$20*P285</f>
        <v>0</v>
      </c>
    </row>
    <row r="286" spans="1:17" ht="90" hidden="1">
      <c r="A286" s="4" t="s">
        <v>17</v>
      </c>
      <c r="B286" s="5" t="s">
        <v>945</v>
      </c>
      <c r="C286" s="3" t="s">
        <v>299</v>
      </c>
      <c r="D286" s="3" t="s">
        <v>300</v>
      </c>
      <c r="E286" s="3" t="s">
        <v>301</v>
      </c>
      <c r="F286" s="1">
        <v>260</v>
      </c>
      <c r="G286" s="139" t="s">
        <v>54</v>
      </c>
      <c r="H286" s="140" t="s">
        <v>54</v>
      </c>
      <c r="I286" s="141">
        <v>0</v>
      </c>
      <c r="J286" s="141">
        <v>0</v>
      </c>
      <c r="K286" s="142" t="s">
        <v>980</v>
      </c>
      <c r="L286" s="14">
        <f>VLOOKUP(K286,Assumptions!$F$3:$H$12,3)</f>
        <v>0.08</v>
      </c>
      <c r="M286" s="149">
        <v>0</v>
      </c>
      <c r="N286" s="12">
        <f t="shared" si="4"/>
        <v>0</v>
      </c>
      <c r="O286" s="15">
        <f>Assumptions!$E$19*N286</f>
        <v>0</v>
      </c>
      <c r="P286" s="17">
        <f>Assumptions!$E$16*O286</f>
        <v>0</v>
      </c>
      <c r="Q286" s="152">
        <f>Assumptions!$E$20*P286</f>
        <v>0</v>
      </c>
    </row>
    <row r="287" spans="1:17" ht="60" hidden="1">
      <c r="A287" s="4" t="s">
        <v>15</v>
      </c>
      <c r="B287" s="5" t="s">
        <v>498</v>
      </c>
      <c r="C287" s="3" t="s">
        <v>252</v>
      </c>
      <c r="E287" s="3" t="s">
        <v>253</v>
      </c>
      <c r="F287" s="1">
        <v>135</v>
      </c>
      <c r="G287" s="139" t="s">
        <v>54</v>
      </c>
      <c r="H287" s="140" t="s">
        <v>513</v>
      </c>
      <c r="I287" s="141">
        <v>0</v>
      </c>
      <c r="J287" s="141">
        <v>0.1</v>
      </c>
      <c r="K287" s="142" t="s">
        <v>976</v>
      </c>
      <c r="L287" s="14">
        <f>VLOOKUP(K287,Assumptions!$F$3:$H$12,3)</f>
        <v>0.32</v>
      </c>
      <c r="M287" s="149">
        <v>0.5</v>
      </c>
      <c r="N287" s="12">
        <f t="shared" si="4"/>
        <v>0</v>
      </c>
      <c r="O287" s="15">
        <f>Assumptions!$E$19*N287</f>
        <v>0</v>
      </c>
      <c r="P287" s="17">
        <f>Assumptions!$E$16*O287</f>
        <v>0</v>
      </c>
      <c r="Q287" s="152">
        <f>Assumptions!$E$20*P287</f>
        <v>0</v>
      </c>
    </row>
    <row r="288" spans="1:17" ht="135" hidden="1">
      <c r="A288" s="4" t="s">
        <v>15</v>
      </c>
      <c r="B288" s="5" t="s">
        <v>498</v>
      </c>
      <c r="C288" s="3" t="s">
        <v>501</v>
      </c>
      <c r="E288" s="3" t="s">
        <v>828</v>
      </c>
      <c r="F288" s="1">
        <v>132</v>
      </c>
      <c r="G288" s="139" t="s">
        <v>54</v>
      </c>
      <c r="H288" s="140" t="s">
        <v>511</v>
      </c>
      <c r="I288" s="141">
        <v>0</v>
      </c>
      <c r="J288" s="141">
        <v>0.05</v>
      </c>
      <c r="K288" s="142" t="s">
        <v>976</v>
      </c>
      <c r="L288" s="14">
        <f>VLOOKUP(K288,Assumptions!$F$3:$H$12,3)</f>
        <v>0.32</v>
      </c>
      <c r="M288" s="149">
        <v>0.25</v>
      </c>
      <c r="N288" s="12">
        <f t="shared" si="4"/>
        <v>0</v>
      </c>
      <c r="O288" s="15">
        <f>Assumptions!$E$19*N288</f>
        <v>0</v>
      </c>
      <c r="P288" s="17">
        <f>Assumptions!$E$16*O288</f>
        <v>0</v>
      </c>
      <c r="Q288" s="152">
        <f>Assumptions!$E$20*P288</f>
        <v>0</v>
      </c>
    </row>
    <row r="289" spans="1:17" ht="60" hidden="1">
      <c r="A289" s="4" t="s">
        <v>15</v>
      </c>
      <c r="B289" s="5" t="s">
        <v>498</v>
      </c>
      <c r="C289" s="3" t="s">
        <v>499</v>
      </c>
      <c r="E289" s="3" t="s">
        <v>500</v>
      </c>
      <c r="F289" s="1">
        <v>131</v>
      </c>
      <c r="G289" s="139" t="s">
        <v>54</v>
      </c>
      <c r="H289" s="140" t="s">
        <v>513</v>
      </c>
      <c r="I289" s="141">
        <v>0</v>
      </c>
      <c r="J289" s="141">
        <v>0.01</v>
      </c>
      <c r="K289" s="142" t="s">
        <v>976</v>
      </c>
      <c r="L289" s="14">
        <f>VLOOKUP(K289,Assumptions!$F$3:$H$12,3)</f>
        <v>0.32</v>
      </c>
      <c r="M289" s="149">
        <v>0.75</v>
      </c>
      <c r="N289" s="12">
        <f t="shared" si="4"/>
        <v>0</v>
      </c>
      <c r="O289" s="15">
        <f>Assumptions!$E$19*N289</f>
        <v>0</v>
      </c>
      <c r="P289" s="17">
        <f>Assumptions!$E$16*O289</f>
        <v>0</v>
      </c>
      <c r="Q289" s="152">
        <f>Assumptions!$E$20*P289</f>
        <v>0</v>
      </c>
    </row>
    <row r="290" spans="1:17" ht="105" hidden="1">
      <c r="A290" s="4" t="s">
        <v>15</v>
      </c>
      <c r="B290" s="5" t="s">
        <v>498</v>
      </c>
      <c r="C290" s="3" t="s">
        <v>829</v>
      </c>
      <c r="E290" s="3" t="s">
        <v>830</v>
      </c>
      <c r="F290" s="1">
        <v>133</v>
      </c>
      <c r="G290" s="139" t="s">
        <v>54</v>
      </c>
      <c r="H290" s="140" t="s">
        <v>511</v>
      </c>
      <c r="I290" s="141">
        <v>0</v>
      </c>
      <c r="J290" s="141">
        <v>0.05</v>
      </c>
      <c r="K290" s="142" t="s">
        <v>976</v>
      </c>
      <c r="L290" s="14">
        <f>VLOOKUP(K290,Assumptions!$F$3:$H$12,3)</f>
        <v>0.32</v>
      </c>
      <c r="M290" s="149">
        <v>0.1</v>
      </c>
      <c r="N290" s="12">
        <f t="shared" si="4"/>
        <v>0</v>
      </c>
      <c r="O290" s="15">
        <f>Assumptions!$E$19*N290</f>
        <v>0</v>
      </c>
      <c r="P290" s="17">
        <f>Assumptions!$E$16*O290</f>
        <v>0</v>
      </c>
      <c r="Q290" s="152">
        <f>Assumptions!$E$20*P290</f>
        <v>0</v>
      </c>
    </row>
    <row r="291" spans="1:17" ht="105" hidden="1">
      <c r="A291" s="4" t="s">
        <v>15</v>
      </c>
      <c r="B291" s="5" t="s">
        <v>498</v>
      </c>
      <c r="C291" s="3" t="s">
        <v>831</v>
      </c>
      <c r="E291" s="3" t="s">
        <v>251</v>
      </c>
      <c r="F291" s="1">
        <v>134</v>
      </c>
      <c r="G291" s="139" t="s">
        <v>54</v>
      </c>
      <c r="H291" s="140" t="s">
        <v>513</v>
      </c>
      <c r="I291" s="141">
        <v>0</v>
      </c>
      <c r="J291" s="141">
        <v>0.05</v>
      </c>
      <c r="K291" s="142" t="s">
        <v>977</v>
      </c>
      <c r="L291" s="14">
        <f>VLOOKUP(K291,Assumptions!$F$3:$H$12,3)</f>
        <v>0.17</v>
      </c>
      <c r="M291" s="149">
        <v>0</v>
      </c>
      <c r="N291" s="12">
        <f t="shared" si="4"/>
        <v>0</v>
      </c>
      <c r="O291" s="15">
        <f>Assumptions!$E$19*N291</f>
        <v>0</v>
      </c>
      <c r="P291" s="17">
        <f>Assumptions!$E$16*O291</f>
        <v>0</v>
      </c>
      <c r="Q291" s="152">
        <f>Assumptions!$E$20*P291</f>
        <v>0</v>
      </c>
    </row>
    <row r="292" spans="1:17" ht="120" hidden="1">
      <c r="A292" s="4" t="s">
        <v>17</v>
      </c>
      <c r="B292" s="5" t="s">
        <v>498</v>
      </c>
      <c r="C292" s="3" t="s">
        <v>809</v>
      </c>
      <c r="D292" s="3" t="s">
        <v>810</v>
      </c>
      <c r="E292" s="3" t="s">
        <v>811</v>
      </c>
      <c r="F292" s="1">
        <v>222</v>
      </c>
      <c r="G292" s="139" t="s">
        <v>54</v>
      </c>
      <c r="H292" s="140" t="s">
        <v>513</v>
      </c>
      <c r="I292" s="141">
        <v>0</v>
      </c>
      <c r="J292" s="141">
        <v>0.05</v>
      </c>
      <c r="K292" s="142" t="s">
        <v>976</v>
      </c>
      <c r="L292" s="14">
        <f>VLOOKUP(K292,Assumptions!$F$3:$H$12,3)</f>
        <v>0.32</v>
      </c>
      <c r="M292" s="149">
        <v>0.75</v>
      </c>
      <c r="N292" s="12">
        <f t="shared" si="4"/>
        <v>0</v>
      </c>
      <c r="O292" s="15">
        <f>Assumptions!$E$19*N292</f>
        <v>0</v>
      </c>
      <c r="P292" s="17">
        <f>Assumptions!$E$16*O292</f>
        <v>0</v>
      </c>
      <c r="Q292" s="152">
        <f>Assumptions!$E$20*P292</f>
        <v>0</v>
      </c>
    </row>
    <row r="293" spans="1:17" ht="120" hidden="1">
      <c r="A293" s="4" t="s">
        <v>17</v>
      </c>
      <c r="B293" s="5" t="s">
        <v>498</v>
      </c>
      <c r="C293" s="3" t="s">
        <v>812</v>
      </c>
      <c r="D293" s="3" t="s">
        <v>813</v>
      </c>
      <c r="E293" s="3" t="s">
        <v>814</v>
      </c>
      <c r="F293" s="1">
        <v>223</v>
      </c>
      <c r="G293" s="139" t="s">
        <v>54</v>
      </c>
      <c r="H293" s="140" t="s">
        <v>513</v>
      </c>
      <c r="I293" s="141">
        <v>0</v>
      </c>
      <c r="J293" s="141">
        <v>0.05</v>
      </c>
      <c r="K293" s="142" t="s">
        <v>976</v>
      </c>
      <c r="L293" s="14">
        <f>VLOOKUP(K293,Assumptions!$F$3:$H$12,3)</f>
        <v>0.32</v>
      </c>
      <c r="M293" s="149">
        <v>0</v>
      </c>
      <c r="N293" s="12">
        <f t="shared" si="4"/>
        <v>0</v>
      </c>
      <c r="O293" s="15">
        <f>Assumptions!$E$19*N293</f>
        <v>0</v>
      </c>
      <c r="P293" s="17">
        <f>Assumptions!$E$16*O293</f>
        <v>0</v>
      </c>
      <c r="Q293" s="152">
        <f>Assumptions!$E$20*P293</f>
        <v>0</v>
      </c>
    </row>
    <row r="294" spans="1:17" ht="285" hidden="1">
      <c r="A294" s="4" t="s">
        <v>17</v>
      </c>
      <c r="B294" s="5" t="s">
        <v>784</v>
      </c>
      <c r="C294" s="3" t="s">
        <v>633</v>
      </c>
      <c r="D294" s="3" t="s">
        <v>634</v>
      </c>
      <c r="E294" s="3" t="s">
        <v>669</v>
      </c>
      <c r="F294" s="1">
        <v>303</v>
      </c>
      <c r="G294" s="139" t="s">
        <v>54</v>
      </c>
      <c r="H294" s="140" t="s">
        <v>513</v>
      </c>
      <c r="I294" s="141">
        <v>0</v>
      </c>
      <c r="J294" s="141">
        <v>1</v>
      </c>
      <c r="K294" s="142" t="s">
        <v>979</v>
      </c>
      <c r="L294" s="14">
        <f>VLOOKUP(K294,Assumptions!$F$3:$H$12,3)</f>
        <v>0.13</v>
      </c>
      <c r="M294" s="149">
        <v>0</v>
      </c>
      <c r="N294" s="12">
        <f t="shared" si="4"/>
        <v>0</v>
      </c>
      <c r="O294" s="15">
        <f>Assumptions!$E$19*N294</f>
        <v>0</v>
      </c>
      <c r="P294" s="17">
        <f>Assumptions!$E$16*O294</f>
        <v>0</v>
      </c>
      <c r="Q294" s="152">
        <f>Assumptions!$E$20*P294</f>
        <v>0</v>
      </c>
    </row>
    <row r="295" spans="1:17" ht="330" hidden="1">
      <c r="A295" s="4" t="s">
        <v>17</v>
      </c>
      <c r="B295" s="5" t="s">
        <v>784</v>
      </c>
      <c r="C295" s="3" t="s">
        <v>986</v>
      </c>
      <c r="D295" s="3" t="s">
        <v>985</v>
      </c>
      <c r="E295" s="3" t="s">
        <v>895</v>
      </c>
      <c r="F295" s="1">
        <v>305</v>
      </c>
      <c r="G295" s="139" t="s">
        <v>54</v>
      </c>
      <c r="H295" s="140" t="s">
        <v>513</v>
      </c>
      <c r="I295" s="141">
        <v>0</v>
      </c>
      <c r="J295" s="141">
        <v>2</v>
      </c>
      <c r="K295" s="142" t="s">
        <v>979</v>
      </c>
      <c r="L295" s="14">
        <f>VLOOKUP(K295,Assumptions!$F$3:$H$12,3)</f>
        <v>0.13</v>
      </c>
      <c r="M295" s="149">
        <v>0</v>
      </c>
      <c r="N295" s="12">
        <f t="shared" si="4"/>
        <v>0</v>
      </c>
      <c r="O295" s="15">
        <f>Assumptions!$E$19*N295</f>
        <v>0</v>
      </c>
      <c r="P295" s="17">
        <f>Assumptions!$E$16*O295</f>
        <v>0</v>
      </c>
      <c r="Q295" s="152">
        <f>Assumptions!$E$20*P295</f>
        <v>0</v>
      </c>
    </row>
    <row r="296" spans="1:17" ht="165" hidden="1">
      <c r="A296" s="4" t="s">
        <v>17</v>
      </c>
      <c r="B296" s="5" t="s">
        <v>784</v>
      </c>
      <c r="C296" s="3" t="s">
        <v>896</v>
      </c>
      <c r="D296" s="3" t="s">
        <v>897</v>
      </c>
      <c r="E296" s="3" t="s">
        <v>898</v>
      </c>
      <c r="F296" s="1">
        <v>306</v>
      </c>
      <c r="G296" s="139" t="s">
        <v>54</v>
      </c>
      <c r="H296" s="140" t="s">
        <v>513</v>
      </c>
      <c r="I296" s="141">
        <v>0</v>
      </c>
      <c r="J296" s="141">
        <v>1</v>
      </c>
      <c r="K296" s="142" t="s">
        <v>975</v>
      </c>
      <c r="L296" s="14">
        <f>VLOOKUP(K296,Assumptions!$F$3:$H$12,3)</f>
        <v>0.64</v>
      </c>
      <c r="M296" s="149">
        <v>0</v>
      </c>
      <c r="N296" s="12">
        <f t="shared" si="4"/>
        <v>0</v>
      </c>
      <c r="O296" s="15">
        <f>Assumptions!$E$19*N296</f>
        <v>0</v>
      </c>
      <c r="P296" s="17">
        <f>Assumptions!$E$16*O296</f>
        <v>0</v>
      </c>
      <c r="Q296" s="152">
        <f>Assumptions!$E$20*P296</f>
        <v>0</v>
      </c>
    </row>
    <row r="297" spans="1:17" ht="195" hidden="1">
      <c r="A297" s="4" t="s">
        <v>17</v>
      </c>
      <c r="B297" s="5" t="s">
        <v>785</v>
      </c>
      <c r="C297" s="3" t="s">
        <v>670</v>
      </c>
      <c r="D297" s="3" t="s">
        <v>983</v>
      </c>
      <c r="E297" s="3" t="s">
        <v>984</v>
      </c>
      <c r="F297" s="1">
        <v>304</v>
      </c>
      <c r="G297" s="139" t="s">
        <v>54</v>
      </c>
      <c r="H297" s="140" t="s">
        <v>513</v>
      </c>
      <c r="I297" s="141">
        <v>0</v>
      </c>
      <c r="J297" s="141">
        <v>0.5</v>
      </c>
      <c r="K297" s="142" t="s">
        <v>979</v>
      </c>
      <c r="L297" s="14">
        <f>VLOOKUP(K297,Assumptions!$F$3:$H$12,3)</f>
        <v>0.13</v>
      </c>
      <c r="M297" s="149">
        <v>0</v>
      </c>
      <c r="N297" s="12">
        <f t="shared" si="4"/>
        <v>0</v>
      </c>
      <c r="O297" s="15">
        <f>Assumptions!$E$19*N297</f>
        <v>0</v>
      </c>
      <c r="P297" s="17">
        <f>Assumptions!$E$16*O297</f>
        <v>0</v>
      </c>
      <c r="Q297" s="152">
        <f>Assumptions!$E$20*P297</f>
        <v>0</v>
      </c>
    </row>
    <row r="298" spans="1:17" ht="60" hidden="1">
      <c r="A298" s="4" t="s">
        <v>15</v>
      </c>
      <c r="B298" s="5" t="s">
        <v>591</v>
      </c>
      <c r="C298" s="3" t="s">
        <v>305</v>
      </c>
      <c r="E298" s="3" t="s">
        <v>306</v>
      </c>
      <c r="F298" s="1">
        <v>97</v>
      </c>
      <c r="G298" s="139" t="s">
        <v>54</v>
      </c>
      <c r="H298" s="140" t="s">
        <v>511</v>
      </c>
      <c r="I298" s="141">
        <v>0</v>
      </c>
      <c r="J298" s="141">
        <v>0.2</v>
      </c>
      <c r="K298" s="142" t="s">
        <v>977</v>
      </c>
      <c r="L298" s="14">
        <f>VLOOKUP(K298,Assumptions!$F$3:$H$12,3)</f>
        <v>0.17</v>
      </c>
      <c r="M298" s="149">
        <v>0.25</v>
      </c>
      <c r="N298" s="12">
        <f t="shared" si="4"/>
        <v>0</v>
      </c>
      <c r="O298" s="15">
        <f>Assumptions!$E$19*N298</f>
        <v>0</v>
      </c>
      <c r="P298" s="17">
        <f>Assumptions!$E$16*O298</f>
        <v>0</v>
      </c>
      <c r="Q298" s="152">
        <f>Assumptions!$E$20*P298</f>
        <v>0</v>
      </c>
    </row>
    <row r="299" spans="1:17" ht="60" hidden="1">
      <c r="A299" s="4" t="s">
        <v>15</v>
      </c>
      <c r="B299" s="5" t="s">
        <v>591</v>
      </c>
      <c r="C299" s="3" t="s">
        <v>593</v>
      </c>
      <c r="E299" s="3" t="s">
        <v>304</v>
      </c>
      <c r="F299" s="1">
        <v>96</v>
      </c>
      <c r="G299" s="139" t="s">
        <v>54</v>
      </c>
      <c r="H299" s="140" t="s">
        <v>511</v>
      </c>
      <c r="I299" s="141">
        <v>0</v>
      </c>
      <c r="J299" s="141">
        <v>0.2</v>
      </c>
      <c r="K299" s="142" t="s">
        <v>977</v>
      </c>
      <c r="L299" s="14">
        <f>VLOOKUP(K299,Assumptions!$F$3:$H$12,3)</f>
        <v>0.17</v>
      </c>
      <c r="M299" s="149">
        <v>0.15</v>
      </c>
      <c r="N299" s="12">
        <f t="shared" si="4"/>
        <v>0</v>
      </c>
      <c r="O299" s="15">
        <f>Assumptions!$E$19*N299</f>
        <v>0</v>
      </c>
      <c r="P299" s="17">
        <f>Assumptions!$E$16*O299</f>
        <v>0</v>
      </c>
      <c r="Q299" s="152">
        <f>Assumptions!$E$20*P299</f>
        <v>0</v>
      </c>
    </row>
    <row r="300" spans="1:17" ht="60" hidden="1">
      <c r="A300" s="4" t="s">
        <v>15</v>
      </c>
      <c r="B300" s="5" t="s">
        <v>591</v>
      </c>
      <c r="C300" s="3" t="s">
        <v>592</v>
      </c>
      <c r="E300" s="3" t="s">
        <v>707</v>
      </c>
      <c r="F300" s="1">
        <v>95</v>
      </c>
      <c r="G300" s="139" t="s">
        <v>54</v>
      </c>
      <c r="H300" s="140" t="s">
        <v>513</v>
      </c>
      <c r="I300" s="141">
        <v>0</v>
      </c>
      <c r="J300" s="141">
        <v>0.01</v>
      </c>
      <c r="K300" s="142" t="s">
        <v>977</v>
      </c>
      <c r="L300" s="14">
        <f>VLOOKUP(K300,Assumptions!$F$3:$H$12,3)</f>
        <v>0.17</v>
      </c>
      <c r="M300" s="149">
        <v>0.1</v>
      </c>
      <c r="N300" s="12">
        <f t="shared" si="4"/>
        <v>0</v>
      </c>
      <c r="O300" s="15">
        <f>Assumptions!$E$19*N300</f>
        <v>0</v>
      </c>
      <c r="P300" s="17">
        <f>Assumptions!$E$16*O300</f>
        <v>0</v>
      </c>
      <c r="Q300" s="152">
        <f>Assumptions!$E$20*P300</f>
        <v>0</v>
      </c>
    </row>
    <row r="301" spans="1:17" ht="135" hidden="1">
      <c r="A301" s="4" t="s">
        <v>15</v>
      </c>
      <c r="B301" s="5" t="s">
        <v>788</v>
      </c>
      <c r="C301" s="3" t="s">
        <v>307</v>
      </c>
      <c r="E301" s="3" t="s">
        <v>308</v>
      </c>
      <c r="F301" s="1">
        <v>98</v>
      </c>
      <c r="G301" s="139" t="s">
        <v>54</v>
      </c>
      <c r="H301" s="140" t="s">
        <v>513</v>
      </c>
      <c r="I301" s="141">
        <v>0</v>
      </c>
      <c r="J301" s="141">
        <v>0.01</v>
      </c>
      <c r="K301" s="142" t="s">
        <v>975</v>
      </c>
      <c r="L301" s="14">
        <f>VLOOKUP(K301,Assumptions!$F$3:$H$12,3)</f>
        <v>0.64</v>
      </c>
      <c r="M301" s="149">
        <v>0.1</v>
      </c>
      <c r="N301" s="12">
        <f t="shared" si="4"/>
        <v>0</v>
      </c>
      <c r="O301" s="15">
        <f>Assumptions!$E$19*N301</f>
        <v>0</v>
      </c>
      <c r="P301" s="17">
        <f>Assumptions!$E$16*O301</f>
        <v>0</v>
      </c>
      <c r="Q301" s="152">
        <f>Assumptions!$E$20*P301</f>
        <v>0</v>
      </c>
    </row>
    <row r="302" spans="1:17" ht="105" hidden="1">
      <c r="A302" s="4" t="s">
        <v>17</v>
      </c>
      <c r="B302" s="5" t="s">
        <v>788</v>
      </c>
      <c r="C302" s="3" t="s">
        <v>571</v>
      </c>
      <c r="D302" s="3" t="s">
        <v>572</v>
      </c>
      <c r="E302" s="3" t="s">
        <v>573</v>
      </c>
      <c r="F302" s="1">
        <v>218</v>
      </c>
      <c r="G302" s="139" t="s">
        <v>54</v>
      </c>
      <c r="H302" s="140" t="s">
        <v>511</v>
      </c>
      <c r="I302" s="141">
        <v>0</v>
      </c>
      <c r="J302" s="141">
        <v>0.05</v>
      </c>
      <c r="K302" s="142" t="s">
        <v>975</v>
      </c>
      <c r="L302" s="14">
        <f>VLOOKUP(K302,Assumptions!$F$3:$H$12,3)</f>
        <v>0.64</v>
      </c>
      <c r="M302" s="149">
        <v>0.05</v>
      </c>
      <c r="N302" s="12">
        <f t="shared" si="4"/>
        <v>0</v>
      </c>
      <c r="O302" s="15">
        <f>Assumptions!$E$19*N302</f>
        <v>0</v>
      </c>
      <c r="P302" s="17">
        <f>Assumptions!$E$16*O302</f>
        <v>0</v>
      </c>
      <c r="Q302" s="152">
        <f>Assumptions!$E$20*P302</f>
        <v>0</v>
      </c>
    </row>
    <row r="303" spans="1:17" ht="105" hidden="1">
      <c r="A303" s="4" t="s">
        <v>17</v>
      </c>
      <c r="B303" s="5" t="s">
        <v>788</v>
      </c>
      <c r="C303" s="3" t="s">
        <v>574</v>
      </c>
      <c r="D303" s="3" t="s">
        <v>575</v>
      </c>
      <c r="E303" s="3" t="s">
        <v>576</v>
      </c>
      <c r="F303" s="1">
        <v>219</v>
      </c>
      <c r="G303" s="139" t="s">
        <v>54</v>
      </c>
      <c r="H303" s="140" t="s">
        <v>513</v>
      </c>
      <c r="I303" s="141">
        <v>0</v>
      </c>
      <c r="J303" s="141">
        <v>0</v>
      </c>
      <c r="K303" s="142" t="s">
        <v>977</v>
      </c>
      <c r="L303" s="14">
        <f>VLOOKUP(K303,Assumptions!$F$3:$H$12,3)</f>
        <v>0.17</v>
      </c>
      <c r="M303" s="149">
        <v>0.1</v>
      </c>
      <c r="N303" s="12">
        <f t="shared" si="4"/>
        <v>0</v>
      </c>
      <c r="O303" s="15">
        <f>Assumptions!$E$19*N303</f>
        <v>0</v>
      </c>
      <c r="P303" s="17">
        <f>Assumptions!$E$16*O303</f>
        <v>0</v>
      </c>
      <c r="Q303" s="152">
        <f>Assumptions!$E$20*P303</f>
        <v>0</v>
      </c>
    </row>
    <row r="304" spans="1:17" ht="120" hidden="1">
      <c r="A304" s="4" t="s">
        <v>15</v>
      </c>
      <c r="B304" s="5" t="s">
        <v>493</v>
      </c>
      <c r="C304" s="3" t="s">
        <v>494</v>
      </c>
      <c r="E304" s="3" t="s">
        <v>495</v>
      </c>
      <c r="F304" s="1">
        <v>129</v>
      </c>
      <c r="G304" s="139" t="s">
        <v>54</v>
      </c>
      <c r="H304" s="140" t="s">
        <v>511</v>
      </c>
      <c r="I304" s="141">
        <v>0</v>
      </c>
      <c r="J304" s="141">
        <v>0.3</v>
      </c>
      <c r="K304" s="142" t="s">
        <v>979</v>
      </c>
      <c r="L304" s="14">
        <f>VLOOKUP(K304,Assumptions!$F$3:$H$12,3)</f>
        <v>0.13</v>
      </c>
      <c r="M304" s="149">
        <v>0.01</v>
      </c>
      <c r="N304" s="12">
        <f t="shared" si="4"/>
        <v>0</v>
      </c>
      <c r="O304" s="15">
        <f>Assumptions!$E$19*N304</f>
        <v>0</v>
      </c>
      <c r="P304" s="17">
        <f>Assumptions!$E$16*O304</f>
        <v>0</v>
      </c>
      <c r="Q304" s="152">
        <f>Assumptions!$E$20*P304</f>
        <v>0</v>
      </c>
    </row>
    <row r="305" spans="1:17" ht="75" hidden="1">
      <c r="A305" s="4" t="s">
        <v>15</v>
      </c>
      <c r="B305" s="5" t="s">
        <v>493</v>
      </c>
      <c r="C305" s="3" t="s">
        <v>496</v>
      </c>
      <c r="E305" s="3" t="s">
        <v>497</v>
      </c>
      <c r="F305" s="1">
        <v>130</v>
      </c>
      <c r="G305" s="139" t="s">
        <v>54</v>
      </c>
      <c r="H305" s="140" t="s">
        <v>511</v>
      </c>
      <c r="I305" s="141">
        <v>0</v>
      </c>
      <c r="J305" s="141">
        <v>0.2</v>
      </c>
      <c r="K305" s="142" t="s">
        <v>979</v>
      </c>
      <c r="L305" s="14">
        <f>VLOOKUP(K305,Assumptions!$F$3:$H$12,3)</f>
        <v>0.13</v>
      </c>
      <c r="M305" s="149">
        <v>0</v>
      </c>
      <c r="N305" s="12">
        <f t="shared" si="4"/>
        <v>0</v>
      </c>
      <c r="O305" s="15">
        <f>Assumptions!$E$19*N305</f>
        <v>0</v>
      </c>
      <c r="P305" s="17">
        <f>Assumptions!$E$16*O305</f>
        <v>0</v>
      </c>
      <c r="Q305" s="152">
        <f>Assumptions!$E$20*P305</f>
        <v>0</v>
      </c>
    </row>
    <row r="306" spans="1:17" ht="135" hidden="1">
      <c r="A306" s="4" t="s">
        <v>17</v>
      </c>
      <c r="B306" s="5" t="s">
        <v>493</v>
      </c>
      <c r="C306" s="3" t="s">
        <v>862</v>
      </c>
      <c r="D306" s="3" t="s">
        <v>863</v>
      </c>
      <c r="E306" s="3" t="s">
        <v>864</v>
      </c>
      <c r="F306" s="1">
        <v>228</v>
      </c>
      <c r="G306" s="139" t="s">
        <v>54</v>
      </c>
      <c r="H306" s="140" t="s">
        <v>511</v>
      </c>
      <c r="I306" s="141">
        <v>0</v>
      </c>
      <c r="J306" s="141">
        <v>0.2</v>
      </c>
      <c r="K306" s="142" t="s">
        <v>979</v>
      </c>
      <c r="L306" s="14">
        <f>VLOOKUP(K306,Assumptions!$F$3:$H$12,3)</f>
        <v>0.13</v>
      </c>
      <c r="M306" s="149">
        <v>0</v>
      </c>
      <c r="N306" s="12">
        <f t="shared" si="4"/>
        <v>0</v>
      </c>
      <c r="O306" s="15">
        <f>Assumptions!$E$19*N306</f>
        <v>0</v>
      </c>
      <c r="P306" s="17">
        <f>Assumptions!$E$16*O306</f>
        <v>0</v>
      </c>
      <c r="Q306" s="152">
        <f>Assumptions!$E$20*P306</f>
        <v>0</v>
      </c>
    </row>
    <row r="307" spans="1:17" ht="47.25" hidden="1">
      <c r="A307" s="4" t="s">
        <v>15</v>
      </c>
      <c r="B307" s="5" t="s">
        <v>870</v>
      </c>
      <c r="C307" s="3" t="s">
        <v>871</v>
      </c>
      <c r="E307" s="3" t="s">
        <v>795</v>
      </c>
      <c r="F307" s="1">
        <v>69</v>
      </c>
      <c r="G307" s="139" t="s">
        <v>54</v>
      </c>
      <c r="H307" s="140" t="s">
        <v>512</v>
      </c>
      <c r="I307" s="141">
        <v>0</v>
      </c>
      <c r="J307" s="141">
        <v>0.05</v>
      </c>
      <c r="K307" s="142" t="s">
        <v>977</v>
      </c>
      <c r="L307" s="14">
        <f>VLOOKUP(K307,Assumptions!$F$3:$H$12,3)</f>
        <v>0.17</v>
      </c>
      <c r="M307" s="149">
        <v>0.1</v>
      </c>
      <c r="N307" s="12">
        <f t="shared" si="4"/>
        <v>0</v>
      </c>
      <c r="O307" s="15">
        <f>Assumptions!$E$19*N307</f>
        <v>0</v>
      </c>
      <c r="P307" s="17">
        <f>Assumptions!$E$16*O307</f>
        <v>0</v>
      </c>
      <c r="Q307" s="152">
        <f>Assumptions!$E$20*P307</f>
        <v>0</v>
      </c>
    </row>
    <row r="308" spans="1:17" ht="135" hidden="1">
      <c r="A308" s="4" t="s">
        <v>15</v>
      </c>
      <c r="B308" s="5" t="s">
        <v>254</v>
      </c>
      <c r="C308" s="3" t="s">
        <v>443</v>
      </c>
      <c r="E308" s="3" t="s">
        <v>724</v>
      </c>
      <c r="F308" s="1">
        <v>145</v>
      </c>
      <c r="G308" s="139" t="s">
        <v>54</v>
      </c>
      <c r="H308" s="140" t="s">
        <v>511</v>
      </c>
      <c r="I308" s="141">
        <v>0</v>
      </c>
      <c r="J308" s="141">
        <v>1.5</v>
      </c>
      <c r="K308" s="142" t="s">
        <v>975</v>
      </c>
      <c r="L308" s="14">
        <f>VLOOKUP(K308,Assumptions!$F$3:$H$12,3)</f>
        <v>0.64</v>
      </c>
      <c r="M308" s="149">
        <v>0.2</v>
      </c>
      <c r="N308" s="12">
        <f t="shared" si="4"/>
        <v>0</v>
      </c>
      <c r="O308" s="15">
        <f>Assumptions!$E$19*N308</f>
        <v>0</v>
      </c>
      <c r="P308" s="17">
        <f>Assumptions!$E$16*O308</f>
        <v>0</v>
      </c>
      <c r="Q308" s="152">
        <f>Assumptions!$E$20*P308</f>
        <v>0</v>
      </c>
    </row>
    <row r="309" spans="1:17" ht="105" hidden="1">
      <c r="A309" s="4" t="s">
        <v>15</v>
      </c>
      <c r="B309" s="5" t="s">
        <v>254</v>
      </c>
      <c r="C309" s="3" t="s">
        <v>116</v>
      </c>
      <c r="E309" s="3" t="s">
        <v>117</v>
      </c>
      <c r="F309" s="1">
        <v>140</v>
      </c>
      <c r="G309" s="139" t="s">
        <v>54</v>
      </c>
      <c r="H309" s="140" t="s">
        <v>511</v>
      </c>
      <c r="I309" s="141">
        <v>0</v>
      </c>
      <c r="J309" s="141">
        <v>0.5</v>
      </c>
      <c r="K309" s="142" t="s">
        <v>977</v>
      </c>
      <c r="L309" s="14">
        <f>VLOOKUP(K309,Assumptions!$F$3:$H$12,3)</f>
        <v>0.17</v>
      </c>
      <c r="M309" s="149">
        <v>0.2</v>
      </c>
      <c r="N309" s="12">
        <f t="shared" si="4"/>
        <v>0</v>
      </c>
      <c r="O309" s="15">
        <f>Assumptions!$E$19*N309</f>
        <v>0</v>
      </c>
      <c r="P309" s="17">
        <f>Assumptions!$E$16*O309</f>
        <v>0</v>
      </c>
      <c r="Q309" s="152">
        <f>Assumptions!$E$20*P309</f>
        <v>0</v>
      </c>
    </row>
    <row r="310" spans="1:17" ht="105" hidden="1">
      <c r="A310" s="4" t="s">
        <v>15</v>
      </c>
      <c r="B310" s="5" t="s">
        <v>254</v>
      </c>
      <c r="C310" s="3" t="s">
        <v>118</v>
      </c>
      <c r="E310" s="3" t="s">
        <v>119</v>
      </c>
      <c r="F310" s="1">
        <v>141</v>
      </c>
      <c r="G310" s="139" t="s">
        <v>54</v>
      </c>
      <c r="H310" s="140" t="s">
        <v>511</v>
      </c>
      <c r="I310" s="141">
        <v>0</v>
      </c>
      <c r="J310" s="141">
        <v>0.5</v>
      </c>
      <c r="K310" s="142" t="s">
        <v>977</v>
      </c>
      <c r="L310" s="14">
        <f>VLOOKUP(K310,Assumptions!$F$3:$H$12,3)</f>
        <v>0.17</v>
      </c>
      <c r="M310" s="149">
        <v>0.1</v>
      </c>
      <c r="N310" s="12">
        <f t="shared" si="4"/>
        <v>0</v>
      </c>
      <c r="O310" s="15">
        <f>Assumptions!$E$19*N310</f>
        <v>0</v>
      </c>
      <c r="P310" s="17">
        <f>Assumptions!$E$16*O310</f>
        <v>0</v>
      </c>
      <c r="Q310" s="152">
        <f>Assumptions!$E$20*P310</f>
        <v>0</v>
      </c>
    </row>
    <row r="311" spans="1:17" ht="90" hidden="1">
      <c r="A311" s="4" t="s">
        <v>15</v>
      </c>
      <c r="B311" s="5" t="s">
        <v>254</v>
      </c>
      <c r="C311" s="3" t="s">
        <v>525</v>
      </c>
      <c r="E311" s="3" t="s">
        <v>115</v>
      </c>
      <c r="F311" s="1">
        <v>139</v>
      </c>
      <c r="G311" s="139" t="s">
        <v>54</v>
      </c>
      <c r="H311" s="140" t="s">
        <v>513</v>
      </c>
      <c r="I311" s="141">
        <v>0</v>
      </c>
      <c r="J311" s="141">
        <v>0.1</v>
      </c>
      <c r="K311" s="142" t="s">
        <v>977</v>
      </c>
      <c r="L311" s="14">
        <f>VLOOKUP(K311,Assumptions!$F$3:$H$12,3)</f>
        <v>0.17</v>
      </c>
      <c r="M311" s="149">
        <v>0.1</v>
      </c>
      <c r="N311" s="12">
        <f t="shared" si="4"/>
        <v>0</v>
      </c>
      <c r="O311" s="15">
        <f>Assumptions!$E$19*N311</f>
        <v>0</v>
      </c>
      <c r="P311" s="17">
        <f>Assumptions!$E$16*O311</f>
        <v>0</v>
      </c>
      <c r="Q311" s="152">
        <f>Assumptions!$E$20*P311</f>
        <v>0</v>
      </c>
    </row>
    <row r="312" spans="1:17" ht="60" hidden="1">
      <c r="A312" s="4" t="s">
        <v>15</v>
      </c>
      <c r="B312" s="5" t="s">
        <v>254</v>
      </c>
      <c r="C312" s="3" t="s">
        <v>439</v>
      </c>
      <c r="E312" s="3" t="s">
        <v>440</v>
      </c>
      <c r="F312" s="1">
        <v>143</v>
      </c>
      <c r="G312" s="139" t="s">
        <v>54</v>
      </c>
      <c r="H312" s="140" t="s">
        <v>513</v>
      </c>
      <c r="I312" s="141">
        <v>0</v>
      </c>
      <c r="J312" s="141">
        <v>0.05</v>
      </c>
      <c r="K312" s="142" t="s">
        <v>977</v>
      </c>
      <c r="L312" s="14">
        <f>VLOOKUP(K312,Assumptions!$F$3:$H$12,3)</f>
        <v>0.17</v>
      </c>
      <c r="M312" s="149">
        <v>0.15</v>
      </c>
      <c r="N312" s="12">
        <f t="shared" si="4"/>
        <v>0</v>
      </c>
      <c r="O312" s="15">
        <f>Assumptions!$E$19*N312</f>
        <v>0</v>
      </c>
      <c r="P312" s="17">
        <f>Assumptions!$E$16*O312</f>
        <v>0</v>
      </c>
      <c r="Q312" s="152">
        <f>Assumptions!$E$20*P312</f>
        <v>0</v>
      </c>
    </row>
    <row r="313" spans="1:17" ht="75" hidden="1">
      <c r="A313" s="4" t="s">
        <v>15</v>
      </c>
      <c r="B313" s="5" t="s">
        <v>254</v>
      </c>
      <c r="C313" s="3" t="s">
        <v>233</v>
      </c>
      <c r="E313" s="3" t="s">
        <v>524</v>
      </c>
      <c r="F313" s="1">
        <v>138</v>
      </c>
      <c r="G313" s="139" t="s">
        <v>54</v>
      </c>
      <c r="H313" s="140" t="s">
        <v>512</v>
      </c>
      <c r="I313" s="141">
        <v>0</v>
      </c>
      <c r="J313" s="141">
        <v>0.05</v>
      </c>
      <c r="K313" s="142" t="s">
        <v>979</v>
      </c>
      <c r="L313" s="14">
        <f>VLOOKUP(K313,Assumptions!$F$3:$H$12,3)</f>
        <v>0.13</v>
      </c>
      <c r="M313" s="149">
        <v>0.01</v>
      </c>
      <c r="N313" s="12">
        <f t="shared" si="4"/>
        <v>0</v>
      </c>
      <c r="O313" s="15">
        <f>Assumptions!$E$19*N313</f>
        <v>0</v>
      </c>
      <c r="P313" s="17">
        <f>Assumptions!$E$16*O313</f>
        <v>0</v>
      </c>
      <c r="Q313" s="152">
        <f>Assumptions!$E$20*P313</f>
        <v>0</v>
      </c>
    </row>
    <row r="314" spans="1:17" ht="195" hidden="1">
      <c r="A314" s="4" t="s">
        <v>15</v>
      </c>
      <c r="B314" s="5" t="s">
        <v>254</v>
      </c>
      <c r="C314" s="3" t="s">
        <v>255</v>
      </c>
      <c r="E314" s="3" t="s">
        <v>230</v>
      </c>
      <c r="F314" s="1">
        <v>136</v>
      </c>
      <c r="G314" s="139" t="s">
        <v>54</v>
      </c>
      <c r="H314" s="140" t="s">
        <v>511</v>
      </c>
      <c r="I314" s="141">
        <v>0</v>
      </c>
      <c r="J314" s="141">
        <v>0.2</v>
      </c>
      <c r="K314" s="142" t="s">
        <v>977</v>
      </c>
      <c r="L314" s="14">
        <f>VLOOKUP(K314,Assumptions!$F$3:$H$12,3)</f>
        <v>0.17</v>
      </c>
      <c r="M314" s="149">
        <v>0</v>
      </c>
      <c r="N314" s="12">
        <f t="shared" si="4"/>
        <v>0</v>
      </c>
      <c r="O314" s="15">
        <f>Assumptions!$E$19*N314</f>
        <v>0</v>
      </c>
      <c r="P314" s="17">
        <f>Assumptions!$E$16*O314</f>
        <v>0</v>
      </c>
      <c r="Q314" s="152">
        <f>Assumptions!$E$20*P314</f>
        <v>0</v>
      </c>
    </row>
    <row r="315" spans="1:17" ht="90" hidden="1">
      <c r="A315" s="4" t="s">
        <v>15</v>
      </c>
      <c r="B315" s="5" t="s">
        <v>254</v>
      </c>
      <c r="C315" s="3" t="s">
        <v>231</v>
      </c>
      <c r="E315" s="3" t="s">
        <v>232</v>
      </c>
      <c r="F315" s="1">
        <v>137</v>
      </c>
      <c r="G315" s="139" t="s">
        <v>54</v>
      </c>
      <c r="H315" s="140" t="s">
        <v>511</v>
      </c>
      <c r="I315" s="141">
        <v>0</v>
      </c>
      <c r="J315" s="141">
        <v>0.05</v>
      </c>
      <c r="K315" s="142" t="s">
        <v>980</v>
      </c>
      <c r="L315" s="14">
        <f>VLOOKUP(K315,Assumptions!$F$3:$H$12,3)</f>
        <v>0.08</v>
      </c>
      <c r="M315" s="149">
        <v>0</v>
      </c>
      <c r="N315" s="12">
        <f t="shared" si="4"/>
        <v>0</v>
      </c>
      <c r="O315" s="15">
        <f>Assumptions!$E$19*N315</f>
        <v>0</v>
      </c>
      <c r="P315" s="17">
        <f>Assumptions!$E$16*O315</f>
        <v>0</v>
      </c>
      <c r="Q315" s="152">
        <f>Assumptions!$E$20*P315</f>
        <v>0</v>
      </c>
    </row>
    <row r="316" spans="1:17" ht="120" hidden="1">
      <c r="A316" s="4" t="s">
        <v>15</v>
      </c>
      <c r="B316" s="5" t="s">
        <v>254</v>
      </c>
      <c r="C316" s="3" t="s">
        <v>120</v>
      </c>
      <c r="E316" s="3" t="s">
        <v>438</v>
      </c>
      <c r="F316" s="1">
        <v>142</v>
      </c>
      <c r="G316" s="139" t="s">
        <v>54</v>
      </c>
      <c r="H316" s="140" t="s">
        <v>511</v>
      </c>
      <c r="I316" s="141">
        <v>0</v>
      </c>
      <c r="J316" s="141">
        <v>0.1</v>
      </c>
      <c r="K316" s="142" t="s">
        <v>977</v>
      </c>
      <c r="L316" s="14">
        <f>VLOOKUP(K316,Assumptions!$F$3:$H$12,3)</f>
        <v>0.17</v>
      </c>
      <c r="M316" s="149">
        <v>0</v>
      </c>
      <c r="N316" s="12">
        <f t="shared" si="4"/>
        <v>0</v>
      </c>
      <c r="O316" s="15">
        <f>Assumptions!$E$19*N316</f>
        <v>0</v>
      </c>
      <c r="P316" s="17">
        <f>Assumptions!$E$16*O316</f>
        <v>0</v>
      </c>
      <c r="Q316" s="152">
        <f>Assumptions!$E$20*P316</f>
        <v>0</v>
      </c>
    </row>
    <row r="317" spans="1:17" ht="60" hidden="1">
      <c r="A317" s="4" t="s">
        <v>15</v>
      </c>
      <c r="B317" s="5" t="s">
        <v>254</v>
      </c>
      <c r="C317" s="3" t="s">
        <v>441</v>
      </c>
      <c r="E317" s="3" t="s">
        <v>442</v>
      </c>
      <c r="F317" s="1">
        <v>144</v>
      </c>
      <c r="G317" s="139" t="s">
        <v>54</v>
      </c>
      <c r="H317" s="140" t="s">
        <v>512</v>
      </c>
      <c r="I317" s="141">
        <v>0</v>
      </c>
      <c r="J317" s="141">
        <v>0.1</v>
      </c>
      <c r="K317" s="142" t="s">
        <v>977</v>
      </c>
      <c r="L317" s="14">
        <f>VLOOKUP(K317,Assumptions!$F$3:$H$12,3)</f>
        <v>0.17</v>
      </c>
      <c r="M317" s="149">
        <v>0</v>
      </c>
      <c r="N317" s="12">
        <f t="shared" si="4"/>
        <v>0</v>
      </c>
      <c r="O317" s="15">
        <f>Assumptions!$E$19*N317</f>
        <v>0</v>
      </c>
      <c r="P317" s="17">
        <f>Assumptions!$E$16*O317</f>
        <v>0</v>
      </c>
      <c r="Q317" s="152">
        <f>Assumptions!$E$20*P317</f>
        <v>0</v>
      </c>
    </row>
    <row r="318" spans="1:17" ht="75" hidden="1">
      <c r="A318" s="4" t="s">
        <v>17</v>
      </c>
      <c r="B318" s="5" t="s">
        <v>254</v>
      </c>
      <c r="C318" s="3" t="s">
        <v>468</v>
      </c>
      <c r="D318" s="3" t="s">
        <v>277</v>
      </c>
      <c r="E318" s="3" t="s">
        <v>278</v>
      </c>
      <c r="F318" s="1">
        <v>193</v>
      </c>
      <c r="G318" s="139" t="s">
        <v>54</v>
      </c>
      <c r="H318" s="140" t="s">
        <v>513</v>
      </c>
      <c r="I318" s="141">
        <v>0</v>
      </c>
      <c r="J318" s="141">
        <v>0.1</v>
      </c>
      <c r="K318" s="142" t="s">
        <v>977</v>
      </c>
      <c r="L318" s="14">
        <f>VLOOKUP(K318,Assumptions!$F$3:$H$12,3)</f>
        <v>0.17</v>
      </c>
      <c r="M318" s="149">
        <v>0.1</v>
      </c>
      <c r="N318" s="12">
        <f t="shared" si="4"/>
        <v>0</v>
      </c>
      <c r="O318" s="15">
        <f>Assumptions!$E$19*N318</f>
        <v>0</v>
      </c>
      <c r="P318" s="17">
        <f>Assumptions!$E$16*O318</f>
        <v>0</v>
      </c>
      <c r="Q318" s="152">
        <f>Assumptions!$E$20*P318</f>
        <v>0</v>
      </c>
    </row>
    <row r="319" spans="1:17" ht="105" hidden="1">
      <c r="A319" s="4" t="s">
        <v>17</v>
      </c>
      <c r="B319" s="5" t="s">
        <v>254</v>
      </c>
      <c r="C319" s="3" t="s">
        <v>548</v>
      </c>
      <c r="D319" s="3" t="s">
        <v>549</v>
      </c>
      <c r="E319" s="3" t="s">
        <v>550</v>
      </c>
      <c r="F319" s="1">
        <v>226</v>
      </c>
      <c r="G319" s="139" t="s">
        <v>54</v>
      </c>
      <c r="H319" s="140" t="s">
        <v>54</v>
      </c>
      <c r="I319" s="141">
        <v>0</v>
      </c>
      <c r="J319" s="141">
        <v>0.05</v>
      </c>
      <c r="K319" s="142" t="s">
        <v>977</v>
      </c>
      <c r="L319" s="14">
        <f>VLOOKUP(K319,Assumptions!$F$3:$H$12,3)</f>
        <v>0.17</v>
      </c>
      <c r="M319" s="149">
        <v>0.05</v>
      </c>
      <c r="N319" s="12">
        <f t="shared" si="4"/>
        <v>0</v>
      </c>
      <c r="O319" s="15">
        <f>Assumptions!$E$19*N319</f>
        <v>0</v>
      </c>
      <c r="P319" s="17">
        <f>Assumptions!$E$16*O319</f>
        <v>0</v>
      </c>
      <c r="Q319" s="152">
        <f>Assumptions!$E$20*P319</f>
        <v>0</v>
      </c>
    </row>
    <row r="320" spans="1:17" ht="105" hidden="1">
      <c r="A320" s="4" t="s">
        <v>17</v>
      </c>
      <c r="B320" s="5" t="s">
        <v>254</v>
      </c>
      <c r="C320" s="3" t="s">
        <v>613</v>
      </c>
      <c r="D320" s="3" t="s">
        <v>951</v>
      </c>
      <c r="E320" s="3" t="s">
        <v>952</v>
      </c>
      <c r="F320" s="1">
        <v>230</v>
      </c>
      <c r="G320" s="139" t="s">
        <v>54</v>
      </c>
      <c r="H320" s="140" t="s">
        <v>54</v>
      </c>
      <c r="I320" s="141">
        <v>0</v>
      </c>
      <c r="J320" s="141">
        <v>0.05</v>
      </c>
      <c r="K320" s="142" t="s">
        <v>977</v>
      </c>
      <c r="L320" s="14">
        <f>VLOOKUP(K320,Assumptions!$F$3:$H$12,3)</f>
        <v>0.17</v>
      </c>
      <c r="M320" s="149">
        <v>0.05</v>
      </c>
      <c r="N320" s="12">
        <f t="shared" si="4"/>
        <v>0</v>
      </c>
      <c r="O320" s="15">
        <f>Assumptions!$E$19*N320</f>
        <v>0</v>
      </c>
      <c r="P320" s="17">
        <f>Assumptions!$E$16*O320</f>
        <v>0</v>
      </c>
      <c r="Q320" s="152">
        <f>Assumptions!$E$20*P320</f>
        <v>0</v>
      </c>
    </row>
    <row r="321" spans="1:17" ht="75" hidden="1">
      <c r="A321" s="4" t="s">
        <v>17</v>
      </c>
      <c r="B321" s="5" t="s">
        <v>254</v>
      </c>
      <c r="C321" s="3" t="s">
        <v>342</v>
      </c>
      <c r="D321" s="3" t="s">
        <v>343</v>
      </c>
      <c r="E321" s="3" t="s">
        <v>344</v>
      </c>
      <c r="F321" s="1">
        <v>246</v>
      </c>
      <c r="G321" s="139" t="s">
        <v>54</v>
      </c>
      <c r="H321" s="140" t="s">
        <v>54</v>
      </c>
      <c r="I321" s="141">
        <v>0</v>
      </c>
      <c r="J321" s="141">
        <v>0.05</v>
      </c>
      <c r="K321" s="142" t="s">
        <v>977</v>
      </c>
      <c r="L321" s="14">
        <f>VLOOKUP(K321,Assumptions!$F$3:$H$12,3)</f>
        <v>0.17</v>
      </c>
      <c r="M321" s="149">
        <v>0.05</v>
      </c>
      <c r="N321" s="12">
        <f t="shared" si="4"/>
        <v>0</v>
      </c>
      <c r="O321" s="15">
        <f>Assumptions!$E$19*N321</f>
        <v>0</v>
      </c>
      <c r="P321" s="17">
        <f>Assumptions!$E$16*O321</f>
        <v>0</v>
      </c>
      <c r="Q321" s="152">
        <f>Assumptions!$E$20*P321</f>
        <v>0</v>
      </c>
    </row>
    <row r="322" spans="1:17" ht="90" hidden="1">
      <c r="A322" s="4" t="s">
        <v>17</v>
      </c>
      <c r="B322" s="5" t="s">
        <v>254</v>
      </c>
      <c r="C322" s="3" t="s">
        <v>345</v>
      </c>
      <c r="D322" s="3" t="s">
        <v>346</v>
      </c>
      <c r="E322" s="3" t="s">
        <v>27</v>
      </c>
      <c r="F322" s="1">
        <v>247</v>
      </c>
      <c r="G322" s="139" t="s">
        <v>54</v>
      </c>
      <c r="H322" s="140" t="s">
        <v>54</v>
      </c>
      <c r="I322" s="141">
        <v>0</v>
      </c>
      <c r="J322" s="141">
        <v>0.05</v>
      </c>
      <c r="K322" s="142" t="s">
        <v>977</v>
      </c>
      <c r="L322" s="14">
        <f>VLOOKUP(K322,Assumptions!$F$3:$H$12,3)</f>
        <v>0.17</v>
      </c>
      <c r="M322" s="149">
        <v>0.05</v>
      </c>
      <c r="N322" s="12">
        <f aca="true" t="shared" si="5" ref="N322:N330">M322*L322*J322*I322</f>
        <v>0</v>
      </c>
      <c r="O322" s="15">
        <f>Assumptions!$E$19*N322</f>
        <v>0</v>
      </c>
      <c r="P322" s="17">
        <f>Assumptions!$E$16*O322</f>
        <v>0</v>
      </c>
      <c r="Q322" s="152">
        <f>Assumptions!$E$20*P322</f>
        <v>0</v>
      </c>
    </row>
    <row r="323" spans="1:17" ht="90" hidden="1">
      <c r="A323" s="4" t="s">
        <v>17</v>
      </c>
      <c r="B323" s="5" t="s">
        <v>254</v>
      </c>
      <c r="C323" s="3" t="s">
        <v>28</v>
      </c>
      <c r="D323" s="3" t="s">
        <v>29</v>
      </c>
      <c r="E323" s="3" t="s">
        <v>30</v>
      </c>
      <c r="F323" s="1">
        <v>248</v>
      </c>
      <c r="G323" s="139" t="s">
        <v>54</v>
      </c>
      <c r="H323" s="140" t="s">
        <v>54</v>
      </c>
      <c r="I323" s="141">
        <v>0</v>
      </c>
      <c r="J323" s="141">
        <v>0.05</v>
      </c>
      <c r="K323" s="142" t="s">
        <v>977</v>
      </c>
      <c r="L323" s="14">
        <f>VLOOKUP(K323,Assumptions!$F$3:$H$12,3)</f>
        <v>0.17</v>
      </c>
      <c r="M323" s="149">
        <v>0.05</v>
      </c>
      <c r="N323" s="12">
        <f t="shared" si="5"/>
        <v>0</v>
      </c>
      <c r="O323" s="15">
        <f>Assumptions!$E$19*N323</f>
        <v>0</v>
      </c>
      <c r="P323" s="17">
        <f>Assumptions!$E$16*O323</f>
        <v>0</v>
      </c>
      <c r="Q323" s="152">
        <f>Assumptions!$E$20*P323</f>
        <v>0</v>
      </c>
    </row>
    <row r="324" spans="1:17" ht="75" hidden="1">
      <c r="A324" s="4" t="s">
        <v>17</v>
      </c>
      <c r="B324" s="5" t="s">
        <v>254</v>
      </c>
      <c r="C324" s="3" t="s">
        <v>31</v>
      </c>
      <c r="D324" s="3" t="s">
        <v>32</v>
      </c>
      <c r="E324" s="3" t="s">
        <v>33</v>
      </c>
      <c r="F324" s="1">
        <v>249</v>
      </c>
      <c r="G324" s="139" t="s">
        <v>54</v>
      </c>
      <c r="H324" s="140" t="s">
        <v>54</v>
      </c>
      <c r="I324" s="141">
        <v>0</v>
      </c>
      <c r="J324" s="141">
        <v>0.05</v>
      </c>
      <c r="K324" s="142" t="s">
        <v>977</v>
      </c>
      <c r="L324" s="14">
        <f>VLOOKUP(K324,Assumptions!$F$3:$H$12,3)</f>
        <v>0.17</v>
      </c>
      <c r="M324" s="149">
        <v>0.05</v>
      </c>
      <c r="N324" s="12">
        <f t="shared" si="5"/>
        <v>0</v>
      </c>
      <c r="O324" s="15">
        <f>Assumptions!$E$19*N324</f>
        <v>0</v>
      </c>
      <c r="P324" s="17">
        <f>Assumptions!$E$16*O324</f>
        <v>0</v>
      </c>
      <c r="Q324" s="152">
        <f>Assumptions!$E$20*P324</f>
        <v>0</v>
      </c>
    </row>
    <row r="325" spans="1:17" ht="105" hidden="1">
      <c r="A325" s="4" t="s">
        <v>17</v>
      </c>
      <c r="B325" s="5" t="s">
        <v>254</v>
      </c>
      <c r="C325" s="3" t="s">
        <v>34</v>
      </c>
      <c r="D325" s="3" t="s">
        <v>35</v>
      </c>
      <c r="E325" s="3" t="s">
        <v>36</v>
      </c>
      <c r="F325" s="1">
        <v>250</v>
      </c>
      <c r="G325" s="139" t="s">
        <v>54</v>
      </c>
      <c r="H325" s="140" t="s">
        <v>54</v>
      </c>
      <c r="I325" s="141">
        <v>0</v>
      </c>
      <c r="J325" s="141">
        <v>0.05</v>
      </c>
      <c r="K325" s="142" t="s">
        <v>977</v>
      </c>
      <c r="L325" s="14">
        <f>VLOOKUP(K325,Assumptions!$F$3:$H$12,3)</f>
        <v>0.17</v>
      </c>
      <c r="M325" s="149">
        <v>0.05</v>
      </c>
      <c r="N325" s="12">
        <f t="shared" si="5"/>
        <v>0</v>
      </c>
      <c r="O325" s="15">
        <f>Assumptions!$E$19*N325</f>
        <v>0</v>
      </c>
      <c r="P325" s="17">
        <f>Assumptions!$E$16*O325</f>
        <v>0</v>
      </c>
      <c r="Q325" s="152">
        <f>Assumptions!$E$20*P325</f>
        <v>0</v>
      </c>
    </row>
    <row r="326" spans="1:17" ht="75" hidden="1">
      <c r="A326" s="4" t="s">
        <v>17</v>
      </c>
      <c r="B326" s="5" t="s">
        <v>254</v>
      </c>
      <c r="C326" s="3" t="s">
        <v>37</v>
      </c>
      <c r="D326" s="3" t="s">
        <v>38</v>
      </c>
      <c r="E326" s="3" t="s">
        <v>39</v>
      </c>
      <c r="F326" s="1">
        <v>251</v>
      </c>
      <c r="G326" s="139" t="s">
        <v>54</v>
      </c>
      <c r="H326" s="140" t="s">
        <v>54</v>
      </c>
      <c r="I326" s="141">
        <v>0</v>
      </c>
      <c r="J326" s="141">
        <v>0.05</v>
      </c>
      <c r="K326" s="142" t="s">
        <v>977</v>
      </c>
      <c r="L326" s="14">
        <f>VLOOKUP(K326,Assumptions!$F$3:$H$12,3)</f>
        <v>0.17</v>
      </c>
      <c r="M326" s="149">
        <v>0.05</v>
      </c>
      <c r="N326" s="12">
        <f t="shared" si="5"/>
        <v>0</v>
      </c>
      <c r="O326" s="15">
        <f>Assumptions!$E$19*N326</f>
        <v>0</v>
      </c>
      <c r="P326" s="17">
        <f>Assumptions!$E$16*O326</f>
        <v>0</v>
      </c>
      <c r="Q326" s="152">
        <f>Assumptions!$E$20*P326</f>
        <v>0</v>
      </c>
    </row>
    <row r="327" spans="1:17" ht="75" hidden="1">
      <c r="A327" s="4" t="s">
        <v>17</v>
      </c>
      <c r="B327" s="5" t="s">
        <v>254</v>
      </c>
      <c r="C327" s="3" t="s">
        <v>40</v>
      </c>
      <c r="D327" s="3" t="s">
        <v>41</v>
      </c>
      <c r="E327" s="3" t="s">
        <v>105</v>
      </c>
      <c r="F327" s="1">
        <v>252</v>
      </c>
      <c r="G327" s="139" t="s">
        <v>54</v>
      </c>
      <c r="H327" s="140" t="s">
        <v>54</v>
      </c>
      <c r="I327" s="141">
        <v>0</v>
      </c>
      <c r="J327" s="141">
        <v>0.05</v>
      </c>
      <c r="K327" s="142" t="s">
        <v>977</v>
      </c>
      <c r="L327" s="14">
        <f>VLOOKUP(K327,Assumptions!$F$3:$H$12,3)</f>
        <v>0.17</v>
      </c>
      <c r="M327" s="149">
        <v>0.05</v>
      </c>
      <c r="N327" s="12">
        <f t="shared" si="5"/>
        <v>0</v>
      </c>
      <c r="O327" s="15">
        <f>Assumptions!$E$19*N327</f>
        <v>0</v>
      </c>
      <c r="P327" s="17">
        <f>Assumptions!$E$16*O327</f>
        <v>0</v>
      </c>
      <c r="Q327" s="152">
        <f>Assumptions!$E$20*P327</f>
        <v>0</v>
      </c>
    </row>
    <row r="328" spans="1:17" ht="135" hidden="1">
      <c r="A328" s="4" t="s">
        <v>17</v>
      </c>
      <c r="B328" s="5" t="s">
        <v>254</v>
      </c>
      <c r="C328" s="3" t="s">
        <v>765</v>
      </c>
      <c r="D328" s="3" t="s">
        <v>766</v>
      </c>
      <c r="E328" s="3" t="s">
        <v>872</v>
      </c>
      <c r="F328" s="1">
        <v>265</v>
      </c>
      <c r="G328" s="139" t="s">
        <v>54</v>
      </c>
      <c r="H328" s="140" t="s">
        <v>54</v>
      </c>
      <c r="I328" s="141">
        <v>0</v>
      </c>
      <c r="J328" s="141">
        <v>0.05</v>
      </c>
      <c r="K328" s="142" t="s">
        <v>977</v>
      </c>
      <c r="L328" s="14">
        <f>VLOOKUP(K328,Assumptions!$F$3:$H$12,3)</f>
        <v>0.17</v>
      </c>
      <c r="M328" s="149">
        <v>0.05</v>
      </c>
      <c r="N328" s="12">
        <f t="shared" si="5"/>
        <v>0</v>
      </c>
      <c r="O328" s="15">
        <f>Assumptions!$E$19*N328</f>
        <v>0</v>
      </c>
      <c r="P328" s="17">
        <f>Assumptions!$E$16*O328</f>
        <v>0</v>
      </c>
      <c r="Q328" s="152">
        <f>Assumptions!$E$20*P328</f>
        <v>0</v>
      </c>
    </row>
    <row r="329" spans="1:17" ht="120" hidden="1">
      <c r="A329" s="4" t="s">
        <v>17</v>
      </c>
      <c r="B329" s="5" t="s">
        <v>254</v>
      </c>
      <c r="C329" s="3" t="s">
        <v>873</v>
      </c>
      <c r="D329" s="3" t="s">
        <v>874</v>
      </c>
      <c r="E329" s="3" t="s">
        <v>709</v>
      </c>
      <c r="F329" s="1">
        <v>266</v>
      </c>
      <c r="G329" s="139" t="s">
        <v>54</v>
      </c>
      <c r="H329" s="140" t="s">
        <v>54</v>
      </c>
      <c r="I329" s="141">
        <v>0</v>
      </c>
      <c r="J329" s="141">
        <v>0.05</v>
      </c>
      <c r="K329" s="142" t="s">
        <v>977</v>
      </c>
      <c r="L329" s="14">
        <f>VLOOKUP(K329,Assumptions!$F$3:$H$12,3)</f>
        <v>0.17</v>
      </c>
      <c r="M329" s="149">
        <v>0.05</v>
      </c>
      <c r="N329" s="12">
        <f t="shared" si="5"/>
        <v>0</v>
      </c>
      <c r="O329" s="15">
        <f>Assumptions!$E$19*N329</f>
        <v>0</v>
      </c>
      <c r="P329" s="17">
        <f>Assumptions!$E$16*O329</f>
        <v>0</v>
      </c>
      <c r="Q329" s="152">
        <f>Assumptions!$E$20*P329</f>
        <v>0</v>
      </c>
    </row>
    <row r="330" spans="1:17" ht="75.75" thickBot="1">
      <c r="A330" s="4" t="s">
        <v>17</v>
      </c>
      <c r="B330" s="5" t="s">
        <v>254</v>
      </c>
      <c r="C330" s="3" t="s">
        <v>279</v>
      </c>
      <c r="D330" s="3" t="s">
        <v>280</v>
      </c>
      <c r="E330" s="3" t="s">
        <v>281</v>
      </c>
      <c r="F330" s="1">
        <v>194</v>
      </c>
      <c r="G330" s="144" t="s">
        <v>54</v>
      </c>
      <c r="H330" s="145" t="s">
        <v>54</v>
      </c>
      <c r="I330" s="146">
        <v>0</v>
      </c>
      <c r="J330" s="146">
        <v>0.05</v>
      </c>
      <c r="K330" s="147" t="s">
        <v>977</v>
      </c>
      <c r="L330" s="14">
        <f>VLOOKUP(K330,Assumptions!$F$3:$H$12,3)</f>
        <v>0.17</v>
      </c>
      <c r="M330" s="150">
        <v>0.01</v>
      </c>
      <c r="N330" s="12">
        <f t="shared" si="5"/>
        <v>0</v>
      </c>
      <c r="O330" s="15">
        <f>Assumptions!$E$19*N330</f>
        <v>0</v>
      </c>
      <c r="P330" s="17">
        <f>Assumptions!$E$16*O330</f>
        <v>0</v>
      </c>
      <c r="Q330" s="152">
        <f>Assumptions!$E$20*P330</f>
        <v>0</v>
      </c>
    </row>
    <row r="331" spans="15:17" ht="15">
      <c r="O331" s="23"/>
      <c r="P331" s="17"/>
      <c r="Q331" s="23"/>
    </row>
    <row r="334" spans="15:17" ht="15">
      <c r="O334" s="15"/>
      <c r="P334" s="15"/>
      <c r="Q334" s="15"/>
    </row>
  </sheetData>
  <dataValidations count="3">
    <dataValidation type="list" showInputMessage="1" showErrorMessage="1" sqref="G2:G330">
      <formula1>Compatibility_Packages</formula1>
    </dataValidation>
    <dataValidation type="list" allowBlank="1" showInputMessage="1" showErrorMessage="1" sqref="H2:H330">
      <formula1>Benefit</formula1>
    </dataValidation>
    <dataValidation type="list" allowBlank="1" showInputMessage="1" showErrorMessage="1" sqref="K2:K330">
      <formula1>Division_Labor</formula1>
    </dataValidation>
  </dataValidations>
  <printOptions/>
  <pageMargins left="0.5" right="0.5" top="1" bottom="1" header="0.5" footer="0.5"/>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B3:S30"/>
  <sheetViews>
    <sheetView showGridLines="0" tabSelected="1" zoomScale="150" zoomScaleNormal="150" workbookViewId="0" topLeftCell="A1">
      <selection activeCell="M39" sqref="M39"/>
    </sheetView>
  </sheetViews>
  <sheetFormatPr defaultColWidth="9.140625" defaultRowHeight="12.75"/>
  <cols>
    <col min="3" max="3" width="22.28125" style="0" bestFit="1" customWidth="1"/>
    <col min="9" max="9" width="13.140625" style="0" customWidth="1"/>
    <col min="11" max="11" width="21.57421875" style="0" customWidth="1"/>
  </cols>
  <sheetData>
    <row r="2" ht="13.5" thickBot="1"/>
    <row r="3" spans="2:11" ht="12.75">
      <c r="B3" s="69" t="s">
        <v>478</v>
      </c>
      <c r="C3" s="60" t="s">
        <v>477</v>
      </c>
      <c r="D3" s="175" t="s">
        <v>479</v>
      </c>
      <c r="E3" s="176"/>
      <c r="F3" s="175" t="s">
        <v>475</v>
      </c>
      <c r="G3" s="176"/>
      <c r="H3" s="177" t="s">
        <v>476</v>
      </c>
      <c r="I3" s="178"/>
      <c r="J3" s="177" t="s">
        <v>480</v>
      </c>
      <c r="K3" s="178"/>
    </row>
    <row r="4" spans="2:19" ht="12.75">
      <c r="B4" s="68" t="s">
        <v>881</v>
      </c>
      <c r="C4" s="48" t="s">
        <v>228</v>
      </c>
      <c r="D4" s="27"/>
      <c r="E4" s="54">
        <f>SUMIF('New Features'!$B$2:$B$330,$C4,'New Features'!$O$2:$O$330)</f>
        <v>0.11530000000000001</v>
      </c>
      <c r="F4" s="55"/>
      <c r="G4" s="56">
        <f>E4*Assumptions!$E$15</f>
        <v>23.060000000000002</v>
      </c>
      <c r="H4" s="57"/>
      <c r="I4" s="42">
        <f>G4*Assumptions!$E$20</f>
        <v>2306</v>
      </c>
      <c r="J4" s="27"/>
      <c r="K4" s="42">
        <f>I4*Assumptions!$E$16</f>
        <v>23060</v>
      </c>
      <c r="L4" s="31"/>
      <c r="M4" s="31"/>
      <c r="N4" s="31"/>
      <c r="O4" s="36"/>
      <c r="P4" s="31"/>
      <c r="Q4" s="31"/>
      <c r="R4" s="31"/>
      <c r="S4" s="31"/>
    </row>
    <row r="5" spans="2:19" ht="12.75">
      <c r="B5" s="68"/>
      <c r="C5" s="48" t="s">
        <v>783</v>
      </c>
      <c r="D5" s="27"/>
      <c r="E5" s="54">
        <f>SUMIF('New Features'!$B$2:$B$330,$C5,'New Features'!$O$2:$O$330)</f>
        <v>0</v>
      </c>
      <c r="F5" s="55"/>
      <c r="G5" s="56">
        <f>E5*Assumptions!$E$15</f>
        <v>0</v>
      </c>
      <c r="H5" s="57"/>
      <c r="I5" s="58">
        <f>G5*Assumptions!$E$20</f>
        <v>0</v>
      </c>
      <c r="J5" s="59"/>
      <c r="K5" s="58">
        <f>I5*Assumptions!$E$16</f>
        <v>0</v>
      </c>
      <c r="L5" s="31"/>
      <c r="M5" s="31"/>
      <c r="N5" s="31"/>
      <c r="O5" s="31"/>
      <c r="P5" s="31"/>
      <c r="Q5" s="31"/>
      <c r="R5" s="31"/>
      <c r="S5" s="31"/>
    </row>
    <row r="6" spans="2:19" ht="12.75">
      <c r="B6" s="68"/>
      <c r="C6" s="48" t="s">
        <v>341</v>
      </c>
      <c r="D6" s="27"/>
      <c r="E6" s="54">
        <f>SUMIF('New Features'!$B$2:$B$330,$C6,'New Features'!$O$2:$O$330)</f>
        <v>0</v>
      </c>
      <c r="F6" s="55"/>
      <c r="G6" s="56">
        <f>E6*Assumptions!$E$15</f>
        <v>0</v>
      </c>
      <c r="H6" s="57"/>
      <c r="I6" s="58">
        <f>G6*Assumptions!$E$20</f>
        <v>0</v>
      </c>
      <c r="J6" s="59"/>
      <c r="K6" s="58">
        <f>I6*Assumptions!$E$16</f>
        <v>0</v>
      </c>
      <c r="L6" s="31"/>
      <c r="M6" s="32"/>
      <c r="N6" s="32"/>
      <c r="O6" s="32"/>
      <c r="P6" s="32"/>
      <c r="Q6" s="32"/>
      <c r="R6" s="31"/>
      <c r="S6" s="31"/>
    </row>
    <row r="7" spans="2:19" ht="12.75">
      <c r="B7" s="68"/>
      <c r="C7" s="48" t="s">
        <v>126</v>
      </c>
      <c r="D7" s="27"/>
      <c r="E7" s="54">
        <f>SUMIF('New Features'!$B$2:$B$330,$C7,'New Features'!$O$2:$O$330)</f>
        <v>0</v>
      </c>
      <c r="F7" s="55"/>
      <c r="G7" s="56">
        <f>E7*Assumptions!$E$15</f>
        <v>0</v>
      </c>
      <c r="H7" s="57"/>
      <c r="I7" s="58">
        <f>G7*Assumptions!$E$20</f>
        <v>0</v>
      </c>
      <c r="J7" s="59"/>
      <c r="K7" s="58">
        <f>I7*Assumptions!$E$16</f>
        <v>0</v>
      </c>
      <c r="L7" s="31"/>
      <c r="M7" s="32"/>
      <c r="N7" s="32"/>
      <c r="O7" s="33"/>
      <c r="P7" s="34"/>
      <c r="Q7" s="32"/>
      <c r="R7" s="31"/>
      <c r="S7" s="31"/>
    </row>
    <row r="8" spans="2:19" ht="12.75">
      <c r="B8" s="68"/>
      <c r="C8" s="48" t="s">
        <v>787</v>
      </c>
      <c r="D8" s="27"/>
      <c r="E8" s="54">
        <f>SUMIF('New Features'!$B$2:$B$330,$C8,'New Features'!$O$2:$O$330)</f>
        <v>0</v>
      </c>
      <c r="F8" s="55"/>
      <c r="G8" s="56">
        <f>E8*Assumptions!$E$15</f>
        <v>0</v>
      </c>
      <c r="H8" s="57"/>
      <c r="I8" s="58">
        <f>G8*Assumptions!$E$20</f>
        <v>0</v>
      </c>
      <c r="J8" s="59"/>
      <c r="K8" s="58">
        <f>I8*Assumptions!$E$16</f>
        <v>0</v>
      </c>
      <c r="L8" s="31"/>
      <c r="M8" s="32"/>
      <c r="N8" s="32"/>
      <c r="O8" s="32"/>
      <c r="P8" s="32"/>
      <c r="Q8" s="32"/>
      <c r="R8" s="31"/>
      <c r="S8" s="31"/>
    </row>
    <row r="9" spans="2:19" ht="12.75">
      <c r="B9" s="68"/>
      <c r="C9" s="48" t="s">
        <v>309</v>
      </c>
      <c r="D9" s="27"/>
      <c r="E9" s="54">
        <f>SUMIF('New Features'!$B$2:$B$330,$C9,'New Features'!$O$2:$O$330)</f>
        <v>0</v>
      </c>
      <c r="F9" s="55"/>
      <c r="G9" s="56">
        <f>E9*Assumptions!$E$15</f>
        <v>0</v>
      </c>
      <c r="H9" s="57"/>
      <c r="I9" s="58">
        <f>G9*Assumptions!$E$20</f>
        <v>0</v>
      </c>
      <c r="J9" s="59"/>
      <c r="K9" s="58">
        <f>I9*Assumptions!$E$16</f>
        <v>0</v>
      </c>
      <c r="L9" s="31"/>
      <c r="M9" s="31"/>
      <c r="N9" s="31"/>
      <c r="O9" s="31"/>
      <c r="P9" s="31"/>
      <c r="Q9" s="31"/>
      <c r="R9" s="31"/>
      <c r="S9" s="31"/>
    </row>
    <row r="10" spans="2:11" ht="12.75">
      <c r="B10" s="68" t="s">
        <v>881</v>
      </c>
      <c r="C10" s="48" t="s">
        <v>601</v>
      </c>
      <c r="D10" s="27"/>
      <c r="E10" s="54">
        <f>SUMIF('New Features'!$B$2:$B$330,$C10,'New Features'!$O$2:$O$330)</f>
        <v>1.0864479999999999</v>
      </c>
      <c r="F10" s="55"/>
      <c r="G10" s="56">
        <f>E10*Assumptions!$E$15</f>
        <v>217.28959999999998</v>
      </c>
      <c r="H10" s="57"/>
      <c r="I10" s="58">
        <f>G10*Assumptions!$E$20</f>
        <v>21728.96</v>
      </c>
      <c r="J10" s="59"/>
      <c r="K10" s="58">
        <f>I10*Assumptions!$E$16</f>
        <v>217289.59999999998</v>
      </c>
    </row>
    <row r="11" spans="2:11" ht="12.75">
      <c r="B11" s="68"/>
      <c r="C11" s="48" t="s">
        <v>789</v>
      </c>
      <c r="D11" s="27"/>
      <c r="E11" s="54">
        <f>SUMIF('New Features'!$B$2:$B$330,$C11,'New Features'!$O$2:$O$330)</f>
        <v>0</v>
      </c>
      <c r="F11" s="55"/>
      <c r="G11" s="56">
        <f>E11*Assumptions!$E$15</f>
        <v>0</v>
      </c>
      <c r="H11" s="57"/>
      <c r="I11" s="58">
        <f>G11*Assumptions!$E$20</f>
        <v>0</v>
      </c>
      <c r="J11" s="59"/>
      <c r="K11" s="58">
        <f>I11*Assumptions!$E$16</f>
        <v>0</v>
      </c>
    </row>
    <row r="12" spans="2:11" ht="12.75">
      <c r="B12" s="68"/>
      <c r="C12" s="48" t="s">
        <v>790</v>
      </c>
      <c r="D12" s="27"/>
      <c r="E12" s="54">
        <f>SUMIF('New Features'!$B$2:$B$330,$C12,'New Features'!$O$2:$O$330)</f>
        <v>0</v>
      </c>
      <c r="F12" s="55"/>
      <c r="G12" s="56">
        <f>E12*Assumptions!$E$15</f>
        <v>0</v>
      </c>
      <c r="H12" s="57"/>
      <c r="I12" s="58">
        <f>G12*Assumptions!$E$20</f>
        <v>0</v>
      </c>
      <c r="J12" s="59"/>
      <c r="K12" s="58">
        <f>I12*Assumptions!$E$16</f>
        <v>0</v>
      </c>
    </row>
    <row r="13" spans="2:11" ht="12.75">
      <c r="B13" s="68"/>
      <c r="C13" s="48" t="s">
        <v>331</v>
      </c>
      <c r="D13" s="27"/>
      <c r="E13" s="54">
        <f>SUMIF('New Features'!$B$2:$B$330,$C13,'New Features'!$O$2:$O$330)</f>
        <v>0</v>
      </c>
      <c r="F13" s="55"/>
      <c r="G13" s="56">
        <f>E13*Assumptions!$E$15</f>
        <v>0</v>
      </c>
      <c r="H13" s="57"/>
      <c r="I13" s="58">
        <f>G13*Assumptions!$E$20</f>
        <v>0</v>
      </c>
      <c r="J13" s="59"/>
      <c r="K13" s="58">
        <f>I13*Assumptions!$E$16</f>
        <v>0</v>
      </c>
    </row>
    <row r="14" spans="2:11" ht="12.75">
      <c r="B14" s="68"/>
      <c r="C14" s="48" t="s">
        <v>710</v>
      </c>
      <c r="D14" s="27"/>
      <c r="E14" s="54">
        <f>SUMIF('New Features'!$B$2:$B$330,$C14,'New Features'!$O$2:$O$330)</f>
        <v>0</v>
      </c>
      <c r="F14" s="55"/>
      <c r="G14" s="56">
        <f>E14*Assumptions!$E$15</f>
        <v>0</v>
      </c>
      <c r="H14" s="57"/>
      <c r="I14" s="58">
        <f>G14*Assumptions!$E$20</f>
        <v>0</v>
      </c>
      <c r="J14" s="59"/>
      <c r="K14" s="58">
        <f>I14*Assumptions!$E$16</f>
        <v>0</v>
      </c>
    </row>
    <row r="15" spans="2:11" ht="12.75">
      <c r="B15" s="68" t="s">
        <v>881</v>
      </c>
      <c r="C15" s="48" t="s">
        <v>194</v>
      </c>
      <c r="D15" s="27"/>
      <c r="E15" s="54">
        <f>SUMIF('New Features'!$B$2:$B$330,$C15,'New Features'!$O$2:$O$330)</f>
        <v>0.47600000000000003</v>
      </c>
      <c r="F15" s="55"/>
      <c r="G15" s="56">
        <f>E15*Assumptions!$E$15</f>
        <v>95.2</v>
      </c>
      <c r="H15" s="57"/>
      <c r="I15" s="58">
        <f>G15*Assumptions!$E$20</f>
        <v>9520</v>
      </c>
      <c r="J15" s="59"/>
      <c r="K15" s="58">
        <f>I15*Assumptions!$E$16</f>
        <v>95200</v>
      </c>
    </row>
    <row r="16" spans="2:11" ht="12.75">
      <c r="B16" s="68"/>
      <c r="C16" s="48" t="s">
        <v>786</v>
      </c>
      <c r="D16" s="27"/>
      <c r="E16" s="54">
        <f>SUMIF('New Features'!$B$2:$B$330,$C16,'New Features'!$O$2:$O$330)</f>
        <v>0</v>
      </c>
      <c r="F16" s="55"/>
      <c r="G16" s="56">
        <f>E16*Assumptions!$E$15</f>
        <v>0</v>
      </c>
      <c r="H16" s="57"/>
      <c r="I16" s="58">
        <f>G16*Assumptions!$E$20</f>
        <v>0</v>
      </c>
      <c r="J16" s="59"/>
      <c r="K16" s="58">
        <f>I16*Assumptions!$E$16</f>
        <v>0</v>
      </c>
    </row>
    <row r="17" spans="2:11" ht="12.75">
      <c r="B17" s="68"/>
      <c r="C17" s="48" t="s">
        <v>725</v>
      </c>
      <c r="D17" s="27"/>
      <c r="E17" s="54">
        <f>SUMIF('New Features'!$B$2:$B$330,$C17,'New Features'!$O$2:$O$330)</f>
        <v>0</v>
      </c>
      <c r="F17" s="55"/>
      <c r="G17" s="56">
        <f>E17*Assumptions!$E$15</f>
        <v>0</v>
      </c>
      <c r="H17" s="57"/>
      <c r="I17" s="58">
        <f>G17*Assumptions!$E$20</f>
        <v>0</v>
      </c>
      <c r="J17" s="59"/>
      <c r="K17" s="58">
        <f>I17*Assumptions!$E$16</f>
        <v>0</v>
      </c>
    </row>
    <row r="18" spans="2:11" ht="12.75">
      <c r="B18" s="68"/>
      <c r="C18" s="48" t="s">
        <v>945</v>
      </c>
      <c r="D18" s="27"/>
      <c r="E18" s="54">
        <f>SUMIF('New Features'!$B$2:$B$330,$C18,'New Features'!$O$2:$O$330)</f>
        <v>0</v>
      </c>
      <c r="F18" s="55"/>
      <c r="G18" s="56">
        <f>E18*Assumptions!$E$15</f>
        <v>0</v>
      </c>
      <c r="H18" s="57"/>
      <c r="I18" s="58">
        <f>G18*Assumptions!$E$20</f>
        <v>0</v>
      </c>
      <c r="J18" s="59"/>
      <c r="K18" s="58">
        <f>I18*Assumptions!$E$16</f>
        <v>0</v>
      </c>
    </row>
    <row r="19" spans="2:11" ht="12.75">
      <c r="B19" s="68"/>
      <c r="C19" s="48" t="s">
        <v>498</v>
      </c>
      <c r="D19" s="27"/>
      <c r="E19" s="54">
        <f>SUMIF('New Features'!$B$2:$B$330,$C19,'New Features'!$O$2:$O$330)</f>
        <v>0</v>
      </c>
      <c r="F19" s="55"/>
      <c r="G19" s="56">
        <f>E19*Assumptions!$E$15</f>
        <v>0</v>
      </c>
      <c r="H19" s="57"/>
      <c r="I19" s="58">
        <f>G19*Assumptions!$E$20</f>
        <v>0</v>
      </c>
      <c r="J19" s="59"/>
      <c r="K19" s="58">
        <f>I19*Assumptions!$E$16</f>
        <v>0</v>
      </c>
    </row>
    <row r="20" spans="2:11" ht="12.75">
      <c r="B20" s="68"/>
      <c r="C20" s="48" t="s">
        <v>784</v>
      </c>
      <c r="D20" s="27"/>
      <c r="E20" s="54">
        <f>SUMIF('New Features'!$B$2:$B$330,$C20,'New Features'!$O$2:$O$330)</f>
        <v>0</v>
      </c>
      <c r="F20" s="55"/>
      <c r="G20" s="56">
        <f>E20*Assumptions!$E$15</f>
        <v>0</v>
      </c>
      <c r="H20" s="57"/>
      <c r="I20" s="58">
        <f>G20*Assumptions!$E$20</f>
        <v>0</v>
      </c>
      <c r="J20" s="59"/>
      <c r="K20" s="58">
        <f>I20*Assumptions!$E$16</f>
        <v>0</v>
      </c>
    </row>
    <row r="21" spans="2:11" ht="12.75">
      <c r="B21" s="68"/>
      <c r="C21" s="48" t="s">
        <v>785</v>
      </c>
      <c r="D21" s="27"/>
      <c r="E21" s="54">
        <f>SUMIF('New Features'!$B$2:$B$330,$C21,'New Features'!$O$2:$O$330)</f>
        <v>0</v>
      </c>
      <c r="F21" s="55"/>
      <c r="G21" s="56">
        <f>E21*Assumptions!$E$15</f>
        <v>0</v>
      </c>
      <c r="H21" s="57"/>
      <c r="I21" s="58">
        <f>G21*Assumptions!$E$20</f>
        <v>0</v>
      </c>
      <c r="J21" s="59"/>
      <c r="K21" s="58">
        <f>I21*Assumptions!$E$16</f>
        <v>0</v>
      </c>
    </row>
    <row r="22" spans="2:11" ht="12.75">
      <c r="B22" s="68"/>
      <c r="C22" s="48" t="s">
        <v>591</v>
      </c>
      <c r="D22" s="27"/>
      <c r="E22" s="54">
        <f>SUMIF('New Features'!$B$2:$B$330,$C22,'New Features'!$O$2:$O$330)</f>
        <v>0</v>
      </c>
      <c r="F22" s="55"/>
      <c r="G22" s="56">
        <f>E22*Assumptions!$E$15</f>
        <v>0</v>
      </c>
      <c r="H22" s="57"/>
      <c r="I22" s="58">
        <f>G22*Assumptions!$E$20</f>
        <v>0</v>
      </c>
      <c r="J22" s="59"/>
      <c r="K22" s="58">
        <f>I22*Assumptions!$E$16</f>
        <v>0</v>
      </c>
    </row>
    <row r="23" spans="2:11" ht="12.75">
      <c r="B23" s="68"/>
      <c r="C23" s="48" t="s">
        <v>788</v>
      </c>
      <c r="D23" s="27"/>
      <c r="E23" s="54">
        <f>SUMIF('New Features'!$B$2:$B$330,$C23,'New Features'!$O$2:$O$330)</f>
        <v>0</v>
      </c>
      <c r="F23" s="55"/>
      <c r="G23" s="56">
        <f>E23*Assumptions!$E$15</f>
        <v>0</v>
      </c>
      <c r="H23" s="57"/>
      <c r="I23" s="58">
        <f>G23*Assumptions!$E$20</f>
        <v>0</v>
      </c>
      <c r="J23" s="59"/>
      <c r="K23" s="58">
        <f>I23*Assumptions!$E$16</f>
        <v>0</v>
      </c>
    </row>
    <row r="24" spans="2:11" ht="12.75">
      <c r="B24" s="68"/>
      <c r="C24" s="48" t="s">
        <v>493</v>
      </c>
      <c r="D24" s="27"/>
      <c r="E24" s="54">
        <f>SUMIF('New Features'!$B$2:$B$330,$C24,'New Features'!$O$2:$O$330)</f>
        <v>0</v>
      </c>
      <c r="F24" s="55"/>
      <c r="G24" s="56">
        <f>E24*Assumptions!$E$15</f>
        <v>0</v>
      </c>
      <c r="H24" s="57"/>
      <c r="I24" s="58">
        <f>G24*Assumptions!$E$20</f>
        <v>0</v>
      </c>
      <c r="J24" s="59"/>
      <c r="K24" s="58">
        <f>I24*Assumptions!$E$16</f>
        <v>0</v>
      </c>
    </row>
    <row r="25" spans="2:11" ht="13.5" thickBot="1">
      <c r="B25" s="68"/>
      <c r="C25" s="48" t="s">
        <v>254</v>
      </c>
      <c r="D25" s="27"/>
      <c r="E25" s="54">
        <f>SUMIF('New Features'!$B$2:$B$330,$C25,'New Features'!$O$2:$O$330)</f>
        <v>0</v>
      </c>
      <c r="F25" s="55"/>
      <c r="G25" s="56">
        <f>E25*Assumptions!$E$15</f>
        <v>0</v>
      </c>
      <c r="H25" s="57"/>
      <c r="I25" s="58">
        <f>G25*Assumptions!$E$20</f>
        <v>0</v>
      </c>
      <c r="J25" s="59"/>
      <c r="K25" s="58">
        <f>I25*Assumptions!$E$16</f>
        <v>0</v>
      </c>
    </row>
    <row r="26" spans="2:12" ht="13.5" thickBot="1">
      <c r="B26" s="120">
        <v>0.35</v>
      </c>
      <c r="C26" s="61" t="s">
        <v>579</v>
      </c>
      <c r="D26" s="67"/>
      <c r="E26" s="62">
        <f>$B$26*SUMIF($B$4:$B$25,"Y",E4:E25)</f>
        <v>0.5872117999999998</v>
      </c>
      <c r="F26" s="63"/>
      <c r="G26" s="64">
        <f>$B$26*SUMIF($B$4:$B$25,"Y",G4:G25)</f>
        <v>117.44236</v>
      </c>
      <c r="H26" s="65"/>
      <c r="I26" s="66">
        <f>$B$26*SUMIF($B$4:$B$25,"Y",I4:I25)</f>
        <v>11744.235999999999</v>
      </c>
      <c r="J26" s="67"/>
      <c r="K26" s="66">
        <f>$B$26*SUMIF($B$4:$B$25,"Y",K4:K25)</f>
        <v>117442.35999999999</v>
      </c>
      <c r="L26" s="35"/>
    </row>
    <row r="29" ht="12.75">
      <c r="B29" t="s">
        <v>113</v>
      </c>
    </row>
    <row r="30" ht="12.75">
      <c r="B30" t="s">
        <v>112</v>
      </c>
    </row>
  </sheetData>
  <mergeCells count="4">
    <mergeCell ref="D3:E3"/>
    <mergeCell ref="F3:G3"/>
    <mergeCell ref="H3:I3"/>
    <mergeCell ref="J3:K3"/>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2:K33"/>
  <sheetViews>
    <sheetView showGridLines="0" zoomScale="150" zoomScaleNormal="150" workbookViewId="0" topLeftCell="A1">
      <selection activeCell="H15" sqref="H15:I15"/>
    </sheetView>
  </sheetViews>
  <sheetFormatPr defaultColWidth="9.140625" defaultRowHeight="12.75"/>
  <cols>
    <col min="6" max="6" width="14.57421875" style="0" bestFit="1" customWidth="1"/>
    <col min="11" max="11" width="14.57421875" style="0" bestFit="1" customWidth="1"/>
  </cols>
  <sheetData>
    <row r="1" ht="13.5" thickBot="1"/>
    <row r="2" spans="2:11" ht="13.5" thickBot="1">
      <c r="B2" s="166" t="s">
        <v>114</v>
      </c>
      <c r="C2" s="179"/>
      <c r="D2" s="179"/>
      <c r="E2" s="179"/>
      <c r="F2" s="179"/>
      <c r="G2" s="166" t="s">
        <v>924</v>
      </c>
      <c r="H2" s="179"/>
      <c r="I2" s="179"/>
      <c r="J2" s="179"/>
      <c r="K2" s="180"/>
    </row>
    <row r="3" spans="2:11" ht="13.5" thickBot="1">
      <c r="B3" s="27" t="s">
        <v>128</v>
      </c>
      <c r="C3" s="29"/>
      <c r="D3" s="29"/>
      <c r="E3" s="29"/>
      <c r="F3" s="110">
        <v>2</v>
      </c>
      <c r="G3" s="27" t="s">
        <v>128</v>
      </c>
      <c r="H3" s="29"/>
      <c r="I3" s="29"/>
      <c r="J3" s="29"/>
      <c r="K3" s="109">
        <v>2</v>
      </c>
    </row>
    <row r="4" spans="2:11" ht="13.5" thickBot="1">
      <c r="B4" s="27" t="s">
        <v>129</v>
      </c>
      <c r="C4" s="29"/>
      <c r="D4" s="29"/>
      <c r="E4" s="29"/>
      <c r="F4" s="39">
        <f>Assumptions!$E$16</f>
        <v>10</v>
      </c>
      <c r="G4" s="27" t="s">
        <v>129</v>
      </c>
      <c r="H4" s="29"/>
      <c r="I4" s="29"/>
      <c r="J4" s="29"/>
      <c r="K4" s="40">
        <f>Assumptions!$E$16</f>
        <v>10</v>
      </c>
    </row>
    <row r="5" spans="2:11" ht="13.5" thickBot="1">
      <c r="B5" s="27" t="s">
        <v>130</v>
      </c>
      <c r="C5" s="29"/>
      <c r="D5" s="29"/>
      <c r="E5" s="29"/>
      <c r="F5" s="109">
        <v>12</v>
      </c>
      <c r="G5" s="27" t="s">
        <v>130</v>
      </c>
      <c r="H5" s="29"/>
      <c r="I5" s="29"/>
      <c r="J5" s="29"/>
      <c r="K5" s="109">
        <v>12</v>
      </c>
    </row>
    <row r="6" spans="2:11" ht="13.5" thickBot="1">
      <c r="B6" s="27" t="s">
        <v>131</v>
      </c>
      <c r="C6" s="29"/>
      <c r="D6" s="29"/>
      <c r="E6" s="29"/>
      <c r="F6" s="39">
        <f>CEILING(F4/F5,1)</f>
        <v>1</v>
      </c>
      <c r="G6" s="27" t="s">
        <v>132</v>
      </c>
      <c r="H6" s="29"/>
      <c r="I6" s="29"/>
      <c r="J6" s="29"/>
      <c r="K6" s="40">
        <v>2.5</v>
      </c>
    </row>
    <row r="7" spans="2:11" ht="13.5" thickBot="1">
      <c r="B7" s="27" t="s">
        <v>133</v>
      </c>
      <c r="C7" s="29"/>
      <c r="D7" s="29"/>
      <c r="E7" s="29"/>
      <c r="F7" s="111">
        <v>3000</v>
      </c>
      <c r="G7" s="27" t="s">
        <v>134</v>
      </c>
      <c r="H7" s="29"/>
      <c r="I7" s="29"/>
      <c r="J7" s="29"/>
      <c r="K7" s="40">
        <f>CEILING(K4/K5/K6,1)</f>
        <v>1</v>
      </c>
    </row>
    <row r="8" spans="2:11" ht="13.5" thickBot="1">
      <c r="B8" s="27"/>
      <c r="C8" s="29"/>
      <c r="D8" s="29"/>
      <c r="E8" s="29"/>
      <c r="F8" s="41"/>
      <c r="G8" s="27" t="s">
        <v>135</v>
      </c>
      <c r="H8" s="29"/>
      <c r="I8" s="29"/>
      <c r="J8" s="29"/>
      <c r="K8" s="111">
        <v>500</v>
      </c>
    </row>
    <row r="9" spans="2:11" ht="12.75">
      <c r="B9" s="76" t="s">
        <v>136</v>
      </c>
      <c r="C9" s="77"/>
      <c r="D9" s="77"/>
      <c r="E9" s="77"/>
      <c r="F9" s="112">
        <f>F7*F6</f>
        <v>3000</v>
      </c>
      <c r="G9" s="76" t="s">
        <v>136</v>
      </c>
      <c r="H9" s="77"/>
      <c r="I9" s="77"/>
      <c r="J9" s="77"/>
      <c r="K9" s="113">
        <f>K4*K8</f>
        <v>5000</v>
      </c>
    </row>
    <row r="10" spans="2:11" ht="13.5" thickBot="1">
      <c r="B10" s="27"/>
      <c r="C10" s="29"/>
      <c r="D10" s="29"/>
      <c r="E10" s="29"/>
      <c r="F10" s="41"/>
      <c r="G10" s="27"/>
      <c r="H10" s="29"/>
      <c r="I10" s="29"/>
      <c r="J10" s="29"/>
      <c r="K10" s="42"/>
    </row>
    <row r="11" spans="2:11" ht="13.5" thickBot="1">
      <c r="B11" s="27" t="s">
        <v>137</v>
      </c>
      <c r="C11" s="29"/>
      <c r="D11" s="29"/>
      <c r="E11" s="29"/>
      <c r="F11" s="111">
        <v>250</v>
      </c>
      <c r="G11" s="27"/>
      <c r="H11" s="29"/>
      <c r="I11" s="29"/>
      <c r="J11" s="29"/>
      <c r="K11" s="42"/>
    </row>
    <row r="12" spans="2:11" ht="12.75">
      <c r="B12" s="76" t="s">
        <v>78</v>
      </c>
      <c r="C12" s="77"/>
      <c r="D12" s="77"/>
      <c r="E12" s="77"/>
      <c r="F12" s="43">
        <f>F11*F4</f>
        <v>2500</v>
      </c>
      <c r="G12" s="76" t="s">
        <v>935</v>
      </c>
      <c r="H12" s="77"/>
      <c r="I12" s="77"/>
      <c r="J12" s="77"/>
      <c r="K12" s="44">
        <f>K7*2000</f>
        <v>2000</v>
      </c>
    </row>
    <row r="13" spans="2:11" ht="13.5" thickBot="1">
      <c r="B13" s="28"/>
      <c r="C13" s="45"/>
      <c r="D13" s="45"/>
      <c r="E13" s="45"/>
      <c r="F13" s="46"/>
      <c r="G13" s="28"/>
      <c r="H13" s="45"/>
      <c r="I13" s="45"/>
      <c r="J13" s="45"/>
      <c r="K13" s="47"/>
    </row>
    <row r="14" spans="2:11" ht="12.75">
      <c r="B14" s="27"/>
      <c r="C14" s="29"/>
      <c r="D14" s="29"/>
      <c r="E14" s="29"/>
      <c r="F14" s="41"/>
      <c r="G14" s="29"/>
      <c r="H14" s="29"/>
      <c r="I14" s="29"/>
      <c r="J14" s="29"/>
      <c r="K14" s="42"/>
    </row>
    <row r="15" spans="2:11" ht="12.75">
      <c r="B15" s="27"/>
      <c r="C15" s="29"/>
      <c r="D15" s="29" t="s">
        <v>138</v>
      </c>
      <c r="F15" s="29"/>
      <c r="G15" s="29"/>
      <c r="H15" s="181">
        <f>K3*8*Assumptions!$E$20</f>
        <v>1600</v>
      </c>
      <c r="I15" s="181"/>
      <c r="J15" s="29"/>
      <c r="K15" s="48"/>
    </row>
    <row r="16" spans="2:11" ht="13.5" thickBot="1">
      <c r="B16" s="27"/>
      <c r="C16" s="29"/>
      <c r="D16" s="29" t="s">
        <v>139</v>
      </c>
      <c r="F16" s="29"/>
      <c r="G16" s="29"/>
      <c r="H16" s="181">
        <f>K3*2*Assumptions!$E$20</f>
        <v>400</v>
      </c>
      <c r="I16" s="181"/>
      <c r="J16" s="29"/>
      <c r="K16" s="48"/>
    </row>
    <row r="17" spans="2:11" ht="12.75">
      <c r="B17" s="27"/>
      <c r="C17" s="29"/>
      <c r="D17" s="29" t="s">
        <v>140</v>
      </c>
      <c r="F17" s="29"/>
      <c r="G17" s="29"/>
      <c r="H17" s="184">
        <v>20</v>
      </c>
      <c r="I17" s="185"/>
      <c r="J17" s="29"/>
      <c r="K17" s="48"/>
    </row>
    <row r="18" spans="2:11" ht="13.5" thickBot="1">
      <c r="B18" s="27"/>
      <c r="C18" s="29"/>
      <c r="D18" s="29" t="s">
        <v>141</v>
      </c>
      <c r="F18" s="29"/>
      <c r="G18" s="29"/>
      <c r="H18" s="186">
        <v>0.8</v>
      </c>
      <c r="I18" s="187"/>
      <c r="J18" s="29"/>
      <c r="K18" s="48"/>
    </row>
    <row r="19" spans="2:11" ht="12.75">
      <c r="B19" s="27"/>
      <c r="C19" s="29"/>
      <c r="D19" s="29" t="s">
        <v>142</v>
      </c>
      <c r="F19" s="29"/>
      <c r="G19" s="29"/>
      <c r="H19" s="181">
        <f>Assumptions!$E$19*Assumptions!$E$20*H17*(1-H18)</f>
        <v>1599.9999999999995</v>
      </c>
      <c r="I19" s="181"/>
      <c r="J19" s="29"/>
      <c r="K19" s="48"/>
    </row>
    <row r="20" spans="2:11" ht="12.75">
      <c r="B20" s="27"/>
      <c r="C20" s="29"/>
      <c r="D20" s="29" t="s">
        <v>143</v>
      </c>
      <c r="F20" s="29"/>
      <c r="G20" s="29"/>
      <c r="H20" s="183">
        <f>H15+H16+H19</f>
        <v>3599.9999999999995</v>
      </c>
      <c r="I20" s="183"/>
      <c r="J20" s="29"/>
      <c r="K20" s="48"/>
    </row>
    <row r="21" spans="2:11" ht="12.75">
      <c r="B21" s="27"/>
      <c r="C21" s="29"/>
      <c r="D21" s="77" t="s">
        <v>144</v>
      </c>
      <c r="E21" s="78"/>
      <c r="F21" s="77"/>
      <c r="G21" s="77"/>
      <c r="H21" s="182">
        <f>H20*K4</f>
        <v>35999.99999999999</v>
      </c>
      <c r="I21" s="182"/>
      <c r="J21" s="29"/>
      <c r="K21" s="48"/>
    </row>
    <row r="22" spans="2:11" ht="12.75">
      <c r="B22" s="27"/>
      <c r="C22" s="29"/>
      <c r="D22" s="29"/>
      <c r="E22" s="29"/>
      <c r="F22" s="29"/>
      <c r="G22" s="29"/>
      <c r="H22" s="183"/>
      <c r="I22" s="183"/>
      <c r="J22" s="29"/>
      <c r="K22" s="48"/>
    </row>
    <row r="23" spans="2:11" ht="13.5" thickBot="1">
      <c r="B23" s="49" t="s">
        <v>79</v>
      </c>
      <c r="C23" s="50"/>
      <c r="D23" s="50"/>
      <c r="E23" s="50"/>
      <c r="F23" s="51">
        <f>F9+F12+H21</f>
        <v>41499.99999999999</v>
      </c>
      <c r="G23" s="50" t="s">
        <v>80</v>
      </c>
      <c r="H23" s="50"/>
      <c r="I23" s="50"/>
      <c r="J23" s="50"/>
      <c r="K23" s="52">
        <f>K9+K12+H21</f>
        <v>42999.99999999999</v>
      </c>
    </row>
    <row r="26" ht="13.5" thickBot="1"/>
    <row r="27" spans="3:9" ht="13.5" thickBot="1">
      <c r="C27" s="191" t="s">
        <v>202</v>
      </c>
      <c r="D27" s="192"/>
      <c r="E27" s="192"/>
      <c r="F27" s="192"/>
      <c r="G27" s="192"/>
      <c r="H27" s="192"/>
      <c r="I27" s="193"/>
    </row>
    <row r="28" spans="3:9" ht="12.75">
      <c r="C28" s="27" t="s">
        <v>531</v>
      </c>
      <c r="D28" s="29"/>
      <c r="E28" s="29"/>
      <c r="F28" s="29"/>
      <c r="G28" s="29"/>
      <c r="H28" s="160">
        <f>'Training Costs'!$H$17:$I$17</f>
        <v>20</v>
      </c>
      <c r="I28" s="161"/>
    </row>
    <row r="29" spans="3:9" ht="13.5" thickBot="1">
      <c r="C29" s="27" t="s">
        <v>199</v>
      </c>
      <c r="D29" s="29"/>
      <c r="E29" s="29"/>
      <c r="F29" s="29"/>
      <c r="G29" s="29"/>
      <c r="H29" s="186">
        <v>0.05</v>
      </c>
      <c r="I29" s="187"/>
    </row>
    <row r="30" spans="3:9" ht="12.75">
      <c r="C30" s="27" t="s">
        <v>200</v>
      </c>
      <c r="D30" s="29"/>
      <c r="E30" s="29"/>
      <c r="F30" s="29"/>
      <c r="G30" s="29"/>
      <c r="H30" s="183">
        <f>Assumptions!$E$19*Assumptions!$E$20*H28*H29</f>
        <v>400</v>
      </c>
      <c r="I30" s="188"/>
    </row>
    <row r="31" spans="3:9" ht="13.5" thickBot="1">
      <c r="C31" s="67" t="s">
        <v>201</v>
      </c>
      <c r="D31" s="73"/>
      <c r="E31" s="73"/>
      <c r="F31" s="73"/>
      <c r="G31" s="73"/>
      <c r="H31" s="189">
        <f>H30*Assumptions!$E$16</f>
        <v>4000</v>
      </c>
      <c r="I31" s="190"/>
    </row>
    <row r="33" ht="12.75">
      <c r="C33" t="s">
        <v>356</v>
      </c>
    </row>
  </sheetData>
  <mergeCells count="15">
    <mergeCell ref="H30:I30"/>
    <mergeCell ref="H31:I31"/>
    <mergeCell ref="C27:I27"/>
    <mergeCell ref="H28:I28"/>
    <mergeCell ref="H29:I29"/>
    <mergeCell ref="H21:I21"/>
    <mergeCell ref="H22:I22"/>
    <mergeCell ref="H17:I17"/>
    <mergeCell ref="H18:I18"/>
    <mergeCell ref="H19:I19"/>
    <mergeCell ref="H20:I20"/>
    <mergeCell ref="B2:F2"/>
    <mergeCell ref="G2:K2"/>
    <mergeCell ref="H15:I15"/>
    <mergeCell ref="H16:I16"/>
  </mergeCells>
  <printOptions horizontalCentered="1" verticalCentered="1"/>
  <pageMargins left="0.75" right="0.75" top="1" bottom="1"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B2:K26"/>
  <sheetViews>
    <sheetView showGridLines="0" zoomScale="175" zoomScaleNormal="175" workbookViewId="0" topLeftCell="A1">
      <selection activeCell="F26" sqref="F26"/>
    </sheetView>
  </sheetViews>
  <sheetFormatPr defaultColWidth="9.140625" defaultRowHeight="12.75"/>
  <cols>
    <col min="2" max="2" width="11.7109375" style="0" bestFit="1" customWidth="1"/>
    <col min="6" max="6" width="12.8515625" style="0" bestFit="1" customWidth="1"/>
    <col min="11" max="11" width="11.7109375" style="0" bestFit="1" customWidth="1"/>
  </cols>
  <sheetData>
    <row r="1" ht="13.5" thickBot="1"/>
    <row r="2" spans="2:6" ht="13.5" thickBot="1">
      <c r="B2" s="166" t="s">
        <v>205</v>
      </c>
      <c r="C2" s="179"/>
      <c r="D2" s="179"/>
      <c r="E2" s="179"/>
      <c r="F2" s="193"/>
    </row>
    <row r="3" spans="2:6" ht="12.75">
      <c r="B3" s="173" t="s">
        <v>926</v>
      </c>
      <c r="C3" s="197"/>
      <c r="D3" s="197"/>
      <c r="E3" s="197"/>
      <c r="F3" s="114">
        <v>30</v>
      </c>
    </row>
    <row r="4" spans="2:6" ht="13.5" thickBot="1">
      <c r="B4" s="162" t="s">
        <v>925</v>
      </c>
      <c r="C4" s="165"/>
      <c r="D4" s="165"/>
      <c r="E4" s="165"/>
      <c r="F4" s="115">
        <v>500</v>
      </c>
    </row>
    <row r="5" spans="2:6" ht="12.75">
      <c r="B5" s="162" t="s">
        <v>81</v>
      </c>
      <c r="C5" s="165"/>
      <c r="D5" s="165"/>
      <c r="E5" s="165"/>
      <c r="F5" s="113">
        <f>F3*F4</f>
        <v>15000</v>
      </c>
    </row>
    <row r="6" spans="2:6" ht="13.5" thickBot="1">
      <c r="B6" s="162"/>
      <c r="C6" s="165"/>
      <c r="D6" s="165"/>
      <c r="E6" s="165"/>
      <c r="F6" s="48"/>
    </row>
    <row r="7" spans="2:11" ht="12.75">
      <c r="B7" s="162" t="s">
        <v>82</v>
      </c>
      <c r="C7" s="165"/>
      <c r="D7" s="165"/>
      <c r="E7" s="165"/>
      <c r="F7" s="114">
        <v>1</v>
      </c>
      <c r="H7" s="196" t="s">
        <v>936</v>
      </c>
      <c r="I7" s="196"/>
      <c r="J7" s="196"/>
      <c r="K7" s="196"/>
    </row>
    <row r="8" spans="2:11" ht="12.75">
      <c r="B8" s="162" t="s">
        <v>938</v>
      </c>
      <c r="C8" s="165"/>
      <c r="D8" s="165"/>
      <c r="E8" s="165"/>
      <c r="F8" s="116">
        <v>10</v>
      </c>
      <c r="H8" s="196"/>
      <c r="I8" s="196"/>
      <c r="J8" s="196"/>
      <c r="K8" s="196"/>
    </row>
    <row r="9" spans="2:11" ht="13.5" thickBot="1">
      <c r="B9" s="162" t="s">
        <v>937</v>
      </c>
      <c r="C9" s="165"/>
      <c r="D9" s="165"/>
      <c r="E9" s="165"/>
      <c r="F9" s="115">
        <v>1000</v>
      </c>
      <c r="H9" s="196"/>
      <c r="I9" s="196"/>
      <c r="J9" s="196"/>
      <c r="K9" s="196"/>
    </row>
    <row r="10" spans="2:11" ht="12.75">
      <c r="B10" s="162" t="s">
        <v>939</v>
      </c>
      <c r="C10" s="165"/>
      <c r="D10" s="165"/>
      <c r="E10" s="165"/>
      <c r="F10" s="113">
        <f>F7*F8*F9</f>
        <v>10000</v>
      </c>
      <c r="H10" s="196"/>
      <c r="I10" s="196"/>
      <c r="J10" s="196"/>
      <c r="K10" s="196"/>
    </row>
    <row r="11" spans="2:6" ht="13.5" thickBot="1">
      <c r="B11" s="162"/>
      <c r="C11" s="165"/>
      <c r="D11" s="165"/>
      <c r="E11" s="165"/>
      <c r="F11" s="48"/>
    </row>
    <row r="12" spans="2:6" ht="12.75">
      <c r="B12" s="162" t="s">
        <v>894</v>
      </c>
      <c r="C12" s="165"/>
      <c r="D12" s="165"/>
      <c r="E12" s="165"/>
      <c r="F12" s="114">
        <v>10</v>
      </c>
    </row>
    <row r="13" spans="2:6" ht="13.5" thickBot="1">
      <c r="B13" s="162" t="s">
        <v>208</v>
      </c>
      <c r="C13" s="165"/>
      <c r="D13" s="165"/>
      <c r="E13" s="165"/>
      <c r="F13" s="110">
        <v>3</v>
      </c>
    </row>
    <row r="14" spans="2:6" ht="12.75">
      <c r="B14" s="162" t="s">
        <v>209</v>
      </c>
      <c r="C14" s="165"/>
      <c r="D14" s="165"/>
      <c r="E14" s="165"/>
      <c r="F14" s="42">
        <f>Assumptions!E20</f>
        <v>100</v>
      </c>
    </row>
    <row r="15" spans="2:7" ht="12.75">
      <c r="B15" s="162" t="s">
        <v>210</v>
      </c>
      <c r="C15" s="165"/>
      <c r="D15" s="165"/>
      <c r="E15" s="165"/>
      <c r="F15" s="113">
        <f>F12*F13*F14</f>
        <v>3000</v>
      </c>
      <c r="G15" s="112"/>
    </row>
    <row r="16" spans="2:6" ht="12.75">
      <c r="B16" s="162" t="s">
        <v>568</v>
      </c>
      <c r="C16" s="165"/>
      <c r="D16" s="165"/>
      <c r="E16" s="165"/>
      <c r="F16" s="113">
        <f>F12*F13*F14</f>
        <v>3000</v>
      </c>
    </row>
    <row r="17" spans="2:6" ht="12.75">
      <c r="B17" s="27"/>
      <c r="C17" s="29"/>
      <c r="D17" s="29"/>
      <c r="E17" s="29"/>
      <c r="F17" s="48"/>
    </row>
    <row r="18" spans="2:6" ht="13.5" thickBot="1">
      <c r="B18" s="157" t="s">
        <v>927</v>
      </c>
      <c r="C18" s="158"/>
      <c r="D18" s="158"/>
      <c r="E18" s="158"/>
      <c r="F18" s="52">
        <f>F5+F10+F15+F16</f>
        <v>31000</v>
      </c>
    </row>
    <row r="20" ht="13.5" thickBot="1"/>
    <row r="21" spans="2:6" ht="13.5" thickBot="1">
      <c r="B21" s="191" t="s">
        <v>930</v>
      </c>
      <c r="C21" s="192"/>
      <c r="D21" s="192"/>
      <c r="E21" s="192"/>
      <c r="F21" s="193"/>
    </row>
    <row r="22" spans="2:6" ht="12.75">
      <c r="B22" s="162" t="s">
        <v>565</v>
      </c>
      <c r="C22" s="165"/>
      <c r="D22" s="165"/>
      <c r="E22" s="165"/>
      <c r="F22" s="117">
        <v>5</v>
      </c>
    </row>
    <row r="23" spans="2:6" ht="13.5" thickBot="1">
      <c r="B23" s="162" t="s">
        <v>566</v>
      </c>
      <c r="C23" s="165"/>
      <c r="D23" s="165"/>
      <c r="E23" s="165"/>
      <c r="F23" s="118">
        <v>50</v>
      </c>
    </row>
    <row r="24" spans="2:6" ht="13.5" thickBot="1">
      <c r="B24" s="169" t="s">
        <v>567</v>
      </c>
      <c r="C24" s="194"/>
      <c r="D24" s="194"/>
      <c r="E24" s="194"/>
      <c r="F24" s="66">
        <f>F22*F23*Assumptions!E20</f>
        <v>25000</v>
      </c>
    </row>
    <row r="26" spans="2:6" ht="12.75">
      <c r="B26" s="195" t="s">
        <v>1025</v>
      </c>
      <c r="C26" s="195"/>
      <c r="D26" s="195"/>
      <c r="E26" s="195"/>
      <c r="F26" s="119">
        <f>F3*8+F7*F8*8+F12*F13+F22*F23</f>
        <v>600</v>
      </c>
    </row>
  </sheetData>
  <mergeCells count="22">
    <mergeCell ref="B26:E26"/>
    <mergeCell ref="B2:F2"/>
    <mergeCell ref="B21:F21"/>
    <mergeCell ref="H7:K10"/>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8:E18"/>
    <mergeCell ref="B22:E22"/>
    <mergeCell ref="B23:E23"/>
    <mergeCell ref="B24:E24"/>
  </mergeCells>
  <printOptions/>
  <pageMargins left="0.75" right="0.75" top="1" bottom="1" header="0.5" footer="0.5"/>
  <pageSetup horizontalDpi="600" verticalDpi="600" orientation="portrait" scale="150" r:id="rId1"/>
</worksheet>
</file>

<file path=xl/worksheets/sheet6.xml><?xml version="1.0" encoding="utf-8"?>
<worksheet xmlns="http://schemas.openxmlformats.org/spreadsheetml/2006/main" xmlns:r="http://schemas.openxmlformats.org/officeDocument/2006/relationships">
  <dimension ref="A2:K32"/>
  <sheetViews>
    <sheetView zoomScale="90" zoomScaleNormal="90" workbookViewId="0" topLeftCell="A1">
      <pane ySplit="3" topLeftCell="BM9" activePane="bottomLeft" state="frozen"/>
      <selection pane="topLeft" activeCell="A1" sqref="A1"/>
      <selection pane="bottomLeft" activeCell="D24" sqref="D24"/>
    </sheetView>
  </sheetViews>
  <sheetFormatPr defaultColWidth="9.140625" defaultRowHeight="12.75"/>
  <cols>
    <col min="1" max="1" width="4.57421875" style="0" bestFit="1" customWidth="1"/>
    <col min="2" max="2" width="50.7109375" style="0" customWidth="1"/>
    <col min="3" max="3" width="6.140625" style="13" bestFit="1" customWidth="1"/>
    <col min="4" max="4" width="8.7109375" style="0" bestFit="1" customWidth="1"/>
    <col min="5" max="5" width="6.421875" style="13" bestFit="1" customWidth="1"/>
    <col min="6" max="6" width="50.7109375" style="0" customWidth="1"/>
    <col min="7" max="7" width="50.7109375" style="81" customWidth="1"/>
    <col min="8" max="8" width="8.140625" style="79" customWidth="1"/>
    <col min="9" max="9" width="11.8515625" style="86" customWidth="1"/>
    <col min="10" max="10" width="12.7109375" style="0" customWidth="1"/>
    <col min="11" max="11" width="14.421875" style="0" bestFit="1" customWidth="1"/>
  </cols>
  <sheetData>
    <row r="1" ht="13.5" thickBot="1"/>
    <row r="2" spans="1:11" ht="18.75" thickBot="1">
      <c r="A2" s="198" t="s">
        <v>221</v>
      </c>
      <c r="B2" s="199"/>
      <c r="C2" s="199"/>
      <c r="D2" s="199"/>
      <c r="E2" s="199"/>
      <c r="F2" s="199"/>
      <c r="G2" s="199"/>
      <c r="H2" s="199"/>
      <c r="I2" s="199"/>
      <c r="J2" s="199"/>
      <c r="K2" s="200"/>
    </row>
    <row r="3" spans="1:11" ht="51.75" thickBot="1">
      <c r="A3" s="92" t="s">
        <v>211</v>
      </c>
      <c r="B3" s="93" t="s">
        <v>212</v>
      </c>
      <c r="C3" s="90" t="s">
        <v>364</v>
      </c>
      <c r="D3" s="91" t="s">
        <v>363</v>
      </c>
      <c r="E3" s="90" t="s">
        <v>362</v>
      </c>
      <c r="F3" s="93" t="s">
        <v>360</v>
      </c>
      <c r="G3" s="93" t="s">
        <v>358</v>
      </c>
      <c r="H3" s="83" t="s">
        <v>365</v>
      </c>
      <c r="I3" s="87" t="s">
        <v>367</v>
      </c>
      <c r="J3" s="87" t="s">
        <v>368</v>
      </c>
      <c r="K3" s="87" t="s">
        <v>84</v>
      </c>
    </row>
    <row r="4" spans="1:11" ht="51">
      <c r="A4" s="74">
        <v>12</v>
      </c>
      <c r="B4" s="75" t="s">
        <v>357</v>
      </c>
      <c r="C4" s="127">
        <v>3</v>
      </c>
      <c r="D4" s="128">
        <v>0.3</v>
      </c>
      <c r="E4" s="129">
        <v>10</v>
      </c>
      <c r="F4" s="75" t="s">
        <v>1030</v>
      </c>
      <c r="G4" s="81" t="s">
        <v>1031</v>
      </c>
      <c r="H4" s="85">
        <f aca="true" t="shared" si="0" ref="H4:H21">C4/SUM($C$4:$C$25)</f>
        <v>0.08333333333333333</v>
      </c>
      <c r="I4" s="88">
        <f>D4*E4*H4*Assumptions!$E$24</f>
        <v>0.0625</v>
      </c>
      <c r="J4" s="89">
        <f>I4*'UpRev Costs'!$F$26</f>
        <v>37.5</v>
      </c>
      <c r="K4" s="153">
        <f>J4*Assumptions!$E$20</f>
        <v>3750</v>
      </c>
    </row>
    <row r="5" spans="1:11" ht="38.25">
      <c r="A5" s="74">
        <v>18</v>
      </c>
      <c r="B5" s="75" t="s">
        <v>999</v>
      </c>
      <c r="C5" s="130">
        <v>3</v>
      </c>
      <c r="D5" s="131">
        <v>0.15</v>
      </c>
      <c r="E5" s="132">
        <v>7</v>
      </c>
      <c r="F5" s="75" t="s">
        <v>1033</v>
      </c>
      <c r="G5" s="81" t="s">
        <v>1019</v>
      </c>
      <c r="H5" s="85">
        <f t="shared" si="0"/>
        <v>0.08333333333333333</v>
      </c>
      <c r="I5" s="88">
        <f>D5*E5*H5*Assumptions!$E$24</f>
        <v>0.021875</v>
      </c>
      <c r="J5" s="89">
        <f>I5*'UpRev Costs'!$F$26</f>
        <v>13.125</v>
      </c>
      <c r="K5" s="153">
        <f>J5*Assumptions!$E$20</f>
        <v>1312.5</v>
      </c>
    </row>
    <row r="6" spans="1:11" ht="25.5">
      <c r="A6" s="74">
        <v>17</v>
      </c>
      <c r="B6" s="75" t="s">
        <v>366</v>
      </c>
      <c r="C6" s="130">
        <v>2</v>
      </c>
      <c r="D6" s="131">
        <v>0.2</v>
      </c>
      <c r="E6" s="132">
        <v>6</v>
      </c>
      <c r="F6" s="75" t="s">
        <v>1021</v>
      </c>
      <c r="G6" s="81" t="s">
        <v>95</v>
      </c>
      <c r="H6" s="85">
        <f t="shared" si="0"/>
        <v>0.05555555555555555</v>
      </c>
      <c r="I6" s="88">
        <f>D6*E6*H6*Assumptions!$E$24</f>
        <v>0.01666666666666667</v>
      </c>
      <c r="J6" s="89">
        <f>I6*'UpRev Costs'!$F$26</f>
        <v>10.000000000000002</v>
      </c>
      <c r="K6" s="153">
        <f>J6*Assumptions!$E$20</f>
        <v>1000.0000000000002</v>
      </c>
    </row>
    <row r="7" spans="1:11" ht="38.25">
      <c r="A7" s="74">
        <v>15</v>
      </c>
      <c r="B7" s="75" t="s">
        <v>85</v>
      </c>
      <c r="C7" s="130">
        <v>2</v>
      </c>
      <c r="D7" s="131">
        <v>0.2</v>
      </c>
      <c r="E7" s="132">
        <v>5</v>
      </c>
      <c r="F7" s="75" t="s">
        <v>1032</v>
      </c>
      <c r="G7" s="81" t="s">
        <v>1019</v>
      </c>
      <c r="H7" s="85">
        <f t="shared" si="0"/>
        <v>0.05555555555555555</v>
      </c>
      <c r="I7" s="88">
        <f>D7*E7*H7*Assumptions!$E$24</f>
        <v>0.013888888888888888</v>
      </c>
      <c r="J7" s="89">
        <f>I7*'UpRev Costs'!$F$26</f>
        <v>8.333333333333332</v>
      </c>
      <c r="K7" s="153">
        <f>J7*Assumptions!$E$20</f>
        <v>833.3333333333333</v>
      </c>
    </row>
    <row r="8" spans="1:11" ht="51">
      <c r="A8" s="74">
        <v>3</v>
      </c>
      <c r="B8" s="75" t="s">
        <v>86</v>
      </c>
      <c r="C8" s="130">
        <v>3</v>
      </c>
      <c r="D8" s="131">
        <v>0.05</v>
      </c>
      <c r="E8" s="132">
        <v>10</v>
      </c>
      <c r="F8" s="75" t="s">
        <v>96</v>
      </c>
      <c r="G8" s="75" t="s">
        <v>97</v>
      </c>
      <c r="H8" s="85">
        <f t="shared" si="0"/>
        <v>0.08333333333333333</v>
      </c>
      <c r="I8" s="88">
        <f>D8*E8*H8*Assumptions!$E$24</f>
        <v>0.010416666666666666</v>
      </c>
      <c r="J8" s="89">
        <f>I8*'UpRev Costs'!$F$26</f>
        <v>6.25</v>
      </c>
      <c r="K8" s="153">
        <f>J8*Assumptions!$E$20</f>
        <v>625</v>
      </c>
    </row>
    <row r="9" spans="1:11" ht="63.75">
      <c r="A9" s="74">
        <v>11</v>
      </c>
      <c r="B9" s="75" t="s">
        <v>87</v>
      </c>
      <c r="C9" s="130">
        <v>2</v>
      </c>
      <c r="D9" s="131">
        <v>0.1</v>
      </c>
      <c r="E9" s="132">
        <v>7</v>
      </c>
      <c r="F9" s="75" t="s">
        <v>1016</v>
      </c>
      <c r="G9" s="81" t="s">
        <v>98</v>
      </c>
      <c r="H9" s="85">
        <f t="shared" si="0"/>
        <v>0.05555555555555555</v>
      </c>
      <c r="I9" s="88">
        <f>D9*E9*H9*Assumptions!$E$24</f>
        <v>0.009722222222222222</v>
      </c>
      <c r="J9" s="89">
        <f>I9*'UpRev Costs'!$F$26</f>
        <v>5.833333333333333</v>
      </c>
      <c r="K9" s="153">
        <f>J9*Assumptions!$E$20</f>
        <v>583.3333333333333</v>
      </c>
    </row>
    <row r="10" spans="1:11" ht="51">
      <c r="A10" s="74">
        <v>13</v>
      </c>
      <c r="B10" s="75" t="s">
        <v>88</v>
      </c>
      <c r="C10" s="130">
        <v>3</v>
      </c>
      <c r="D10" s="131">
        <v>0.05</v>
      </c>
      <c r="E10" s="132">
        <v>8</v>
      </c>
      <c r="F10" s="75" t="s">
        <v>1017</v>
      </c>
      <c r="G10" s="81" t="s">
        <v>1034</v>
      </c>
      <c r="H10" s="85">
        <f t="shared" si="0"/>
        <v>0.08333333333333333</v>
      </c>
      <c r="I10" s="88">
        <f>D10*E10*H10*Assumptions!$E$24</f>
        <v>0.008333333333333333</v>
      </c>
      <c r="J10" s="89">
        <f>I10*'UpRev Costs'!$F$26</f>
        <v>5</v>
      </c>
      <c r="K10" s="153">
        <f>J10*Assumptions!$E$20</f>
        <v>500</v>
      </c>
    </row>
    <row r="11" spans="1:11" ht="63.75" customHeight="1">
      <c r="A11" s="74">
        <v>4</v>
      </c>
      <c r="B11" s="75" t="s">
        <v>222</v>
      </c>
      <c r="C11" s="130">
        <v>2</v>
      </c>
      <c r="D11" s="131">
        <v>0.15</v>
      </c>
      <c r="E11" s="132">
        <v>4</v>
      </c>
      <c r="F11" s="75" t="s">
        <v>694</v>
      </c>
      <c r="G11" s="75" t="s">
        <v>693</v>
      </c>
      <c r="H11" s="85">
        <f t="shared" si="0"/>
        <v>0.05555555555555555</v>
      </c>
      <c r="I11" s="88">
        <f>D11*E11*H11*Assumptions!$E$24</f>
        <v>0.008333333333333333</v>
      </c>
      <c r="J11" s="89">
        <f>I11*'UpRev Costs'!$F$26</f>
        <v>5</v>
      </c>
      <c r="K11" s="153">
        <f>J11*Assumptions!$E$20</f>
        <v>500</v>
      </c>
    </row>
    <row r="12" spans="1:11" ht="51" customHeight="1">
      <c r="A12" s="74">
        <v>9</v>
      </c>
      <c r="B12" s="75" t="s">
        <v>563</v>
      </c>
      <c r="C12" s="130">
        <v>2</v>
      </c>
      <c r="D12" s="131">
        <v>0.1</v>
      </c>
      <c r="E12" s="132">
        <v>4</v>
      </c>
      <c r="F12" s="75" t="s">
        <v>1028</v>
      </c>
      <c r="G12" s="81" t="s">
        <v>1014</v>
      </c>
      <c r="H12" s="85">
        <f t="shared" si="0"/>
        <v>0.05555555555555555</v>
      </c>
      <c r="I12" s="88">
        <f>D12*E12*H12*Assumptions!$E$24</f>
        <v>0.005555555555555556</v>
      </c>
      <c r="J12" s="89">
        <f>I12*'UpRev Costs'!$F$26</f>
        <v>3.3333333333333335</v>
      </c>
      <c r="K12" s="153">
        <f>J12*Assumptions!$E$20</f>
        <v>333.33333333333337</v>
      </c>
    </row>
    <row r="13" spans="1:11" ht="102">
      <c r="A13" s="74">
        <v>2</v>
      </c>
      <c r="B13" s="75" t="s">
        <v>89</v>
      </c>
      <c r="C13" s="130">
        <v>2</v>
      </c>
      <c r="D13" s="131">
        <v>0.1</v>
      </c>
      <c r="E13" s="132">
        <v>3</v>
      </c>
      <c r="F13" s="75" t="s">
        <v>692</v>
      </c>
      <c r="G13" s="75" t="s">
        <v>99</v>
      </c>
      <c r="H13" s="85">
        <f t="shared" si="0"/>
        <v>0.05555555555555555</v>
      </c>
      <c r="I13" s="88">
        <f>D13*E13*H13*Assumptions!$E$24</f>
        <v>0.0041666666666666675</v>
      </c>
      <c r="J13" s="89">
        <f>I13*'UpRev Costs'!$F$26</f>
        <v>2.5000000000000004</v>
      </c>
      <c r="K13" s="153">
        <f>J13*Assumptions!$E$20</f>
        <v>250.00000000000006</v>
      </c>
    </row>
    <row r="14" spans="1:11" ht="51" customHeight="1">
      <c r="A14" s="74">
        <v>5</v>
      </c>
      <c r="B14" s="75" t="s">
        <v>100</v>
      </c>
      <c r="C14" s="130">
        <v>3</v>
      </c>
      <c r="D14" s="131">
        <v>0.02</v>
      </c>
      <c r="E14" s="132">
        <v>7</v>
      </c>
      <c r="F14" s="75" t="s">
        <v>695</v>
      </c>
      <c r="G14" s="81" t="s">
        <v>101</v>
      </c>
      <c r="H14" s="85">
        <f t="shared" si="0"/>
        <v>0.08333333333333333</v>
      </c>
      <c r="I14" s="88">
        <f>D14*E14*H14*Assumptions!$E$24</f>
        <v>0.002916666666666667</v>
      </c>
      <c r="J14" s="89">
        <f>I14*'UpRev Costs'!$F$26</f>
        <v>1.75</v>
      </c>
      <c r="K14" s="153">
        <f>J14*Assumptions!$E$20</f>
        <v>175</v>
      </c>
    </row>
    <row r="15" spans="1:11" ht="38.25">
      <c r="A15" s="74">
        <v>14</v>
      </c>
      <c r="B15" s="75" t="s">
        <v>90</v>
      </c>
      <c r="C15" s="130">
        <v>1</v>
      </c>
      <c r="D15" s="131">
        <v>0.15</v>
      </c>
      <c r="E15" s="132">
        <v>2</v>
      </c>
      <c r="F15" s="75" t="s">
        <v>1018</v>
      </c>
      <c r="G15" s="81" t="s">
        <v>359</v>
      </c>
      <c r="H15" s="85">
        <f t="shared" si="0"/>
        <v>0.027777777777777776</v>
      </c>
      <c r="I15" s="88">
        <f>D15*E15*H15*Assumptions!$E$24</f>
        <v>0.0020833333333333333</v>
      </c>
      <c r="J15" s="89">
        <f>I15*'UpRev Costs'!$F$26</f>
        <v>1.25</v>
      </c>
      <c r="K15" s="153">
        <f>J15*Assumptions!$E$20</f>
        <v>125</v>
      </c>
    </row>
    <row r="16" spans="1:11" ht="38.25" customHeight="1">
      <c r="A16" s="74">
        <v>1</v>
      </c>
      <c r="B16" s="75" t="s">
        <v>91</v>
      </c>
      <c r="C16" s="130">
        <v>1</v>
      </c>
      <c r="D16" s="131">
        <v>0.05</v>
      </c>
      <c r="E16" s="132">
        <v>5</v>
      </c>
      <c r="F16" s="75" t="s">
        <v>361</v>
      </c>
      <c r="G16" s="81" t="s">
        <v>102</v>
      </c>
      <c r="H16" s="85">
        <f t="shared" si="0"/>
        <v>0.027777777777777776</v>
      </c>
      <c r="I16" s="88">
        <f>D16*E16*H16*Assumptions!$E$24</f>
        <v>0.001736111111111111</v>
      </c>
      <c r="J16" s="89">
        <f>I16*'UpRev Costs'!$F$26</f>
        <v>1.0416666666666665</v>
      </c>
      <c r="K16" s="153">
        <f>J16*Assumptions!$E$20</f>
        <v>104.16666666666666</v>
      </c>
    </row>
    <row r="17" spans="1:11" ht="63.75" customHeight="1">
      <c r="A17" s="74">
        <v>6</v>
      </c>
      <c r="B17" s="75" t="s">
        <v>92</v>
      </c>
      <c r="C17" s="130">
        <v>1</v>
      </c>
      <c r="D17" s="131">
        <v>0.05</v>
      </c>
      <c r="E17" s="132">
        <v>5</v>
      </c>
      <c r="F17" s="75" t="s">
        <v>696</v>
      </c>
      <c r="G17" s="81" t="s">
        <v>103</v>
      </c>
      <c r="H17" s="85">
        <f t="shared" si="0"/>
        <v>0.027777777777777776</v>
      </c>
      <c r="I17" s="88">
        <f>D17*E17*H17*Assumptions!$E$24</f>
        <v>0.001736111111111111</v>
      </c>
      <c r="J17" s="89">
        <f>I17*'UpRev Costs'!$F$26</f>
        <v>1.0416666666666665</v>
      </c>
      <c r="K17" s="153">
        <f>J17*Assumptions!$E$20</f>
        <v>104.16666666666666</v>
      </c>
    </row>
    <row r="18" spans="1:11" ht="38.25" customHeight="1">
      <c r="A18" s="74">
        <v>10</v>
      </c>
      <c r="B18" s="75" t="s">
        <v>93</v>
      </c>
      <c r="C18" s="130">
        <v>1</v>
      </c>
      <c r="D18" s="131">
        <v>0.05</v>
      </c>
      <c r="E18" s="132">
        <v>3</v>
      </c>
      <c r="F18" s="75" t="s">
        <v>1015</v>
      </c>
      <c r="G18" s="75" t="s">
        <v>1029</v>
      </c>
      <c r="H18" s="85">
        <f t="shared" si="0"/>
        <v>0.027777777777777776</v>
      </c>
      <c r="I18" s="88">
        <f>D18*E18*H18*Assumptions!$E$24</f>
        <v>0.0010416666666666669</v>
      </c>
      <c r="J18" s="89">
        <f>I18*'UpRev Costs'!$F$26</f>
        <v>0.6250000000000001</v>
      </c>
      <c r="K18" s="153">
        <f>J18*Assumptions!$E$20</f>
        <v>62.500000000000014</v>
      </c>
    </row>
    <row r="19" spans="1:11" ht="76.5">
      <c r="A19" s="74">
        <v>16</v>
      </c>
      <c r="B19" s="75" t="s">
        <v>94</v>
      </c>
      <c r="C19" s="130">
        <v>1</v>
      </c>
      <c r="D19" s="131">
        <v>0.05</v>
      </c>
      <c r="E19" s="132">
        <v>3</v>
      </c>
      <c r="F19" s="75" t="s">
        <v>1020</v>
      </c>
      <c r="G19" s="81" t="s">
        <v>104</v>
      </c>
      <c r="H19" s="85">
        <f t="shared" si="0"/>
        <v>0.027777777777777776</v>
      </c>
      <c r="I19" s="88">
        <f>D19*E19*H19*Assumptions!$E$24</f>
        <v>0.0010416666666666669</v>
      </c>
      <c r="J19" s="89">
        <f>I19*'UpRev Costs'!$F$26</f>
        <v>0.6250000000000001</v>
      </c>
      <c r="K19" s="153">
        <f>J19*Assumptions!$E$20</f>
        <v>62.500000000000014</v>
      </c>
    </row>
    <row r="20" spans="1:11" ht="38.25">
      <c r="A20" s="74">
        <v>7</v>
      </c>
      <c r="B20" s="75" t="s">
        <v>697</v>
      </c>
      <c r="C20" s="130">
        <v>3</v>
      </c>
      <c r="D20" s="131">
        <v>0.02</v>
      </c>
      <c r="E20" s="132">
        <v>2</v>
      </c>
      <c r="F20" s="75" t="s">
        <v>1000</v>
      </c>
      <c r="G20" s="81" t="s">
        <v>698</v>
      </c>
      <c r="H20" s="85">
        <f t="shared" si="0"/>
        <v>0.08333333333333333</v>
      </c>
      <c r="I20" s="88">
        <f>D20*E20*H20*Assumptions!$E$24</f>
        <v>0.0008333333333333333</v>
      </c>
      <c r="J20" s="89">
        <f>I20*'UpRev Costs'!$F$26</f>
        <v>0.49999999999999994</v>
      </c>
      <c r="K20" s="153">
        <f>J20*Assumptions!$E$20</f>
        <v>49.99999999999999</v>
      </c>
    </row>
    <row r="21" spans="1:11" ht="51.75" customHeight="1">
      <c r="A21" s="74">
        <v>8</v>
      </c>
      <c r="B21" s="75" t="s">
        <v>256</v>
      </c>
      <c r="C21" s="130">
        <v>1</v>
      </c>
      <c r="D21" s="131">
        <v>0.02</v>
      </c>
      <c r="E21" s="132">
        <v>0</v>
      </c>
      <c r="F21" s="75" t="s">
        <v>998</v>
      </c>
      <c r="G21" s="81" t="s">
        <v>699</v>
      </c>
      <c r="H21" s="85">
        <f t="shared" si="0"/>
        <v>0.027777777777777776</v>
      </c>
      <c r="I21" s="88">
        <f>D21*E21*H21*Assumptions!$E$24</f>
        <v>0</v>
      </c>
      <c r="J21" s="89">
        <f>I21*'UpRev Costs'!$F$26</f>
        <v>0</v>
      </c>
      <c r="K21" s="153">
        <f>J21*Assumptions!$E$20</f>
        <v>0</v>
      </c>
    </row>
    <row r="22" spans="1:11" ht="13.5" thickBot="1">
      <c r="A22" s="74"/>
      <c r="B22" s="75"/>
      <c r="C22" s="124"/>
      <c r="D22" s="125"/>
      <c r="E22" s="126"/>
      <c r="F22" s="75"/>
      <c r="H22" s="85"/>
      <c r="I22" s="88"/>
      <c r="J22" s="89"/>
      <c r="K22" s="89"/>
    </row>
    <row r="23" spans="1:11" ht="15.75">
      <c r="A23" s="74"/>
      <c r="B23" s="75"/>
      <c r="C23" s="84"/>
      <c r="D23" s="82"/>
      <c r="E23" s="84"/>
      <c r="F23" s="75"/>
      <c r="H23" s="85"/>
      <c r="J23" s="94">
        <f>SUM(J4:J21)</f>
        <v>103.70833333333333</v>
      </c>
      <c r="K23" s="95">
        <f>SUM(K4:K21)</f>
        <v>10370.833333333332</v>
      </c>
    </row>
    <row r="24" spans="1:11" ht="12.75">
      <c r="A24" s="74"/>
      <c r="B24" s="75"/>
      <c r="C24" s="85"/>
      <c r="D24" s="159"/>
      <c r="E24" s="85"/>
      <c r="F24" s="75"/>
      <c r="H24" s="85"/>
      <c r="K24" s="89"/>
    </row>
    <row r="25" spans="1:6" ht="12.75">
      <c r="A25" s="74"/>
      <c r="B25" s="75"/>
      <c r="C25" s="85"/>
      <c r="D25" s="82"/>
      <c r="E25" s="85"/>
      <c r="F25" s="75"/>
    </row>
    <row r="26" spans="1:6" ht="12.75">
      <c r="A26" s="74"/>
      <c r="B26" s="75"/>
      <c r="C26" s="85"/>
      <c r="D26" s="82"/>
      <c r="E26" s="85"/>
      <c r="F26" s="75"/>
    </row>
    <row r="27" spans="1:6" ht="12.75">
      <c r="A27" s="74"/>
      <c r="B27" s="75"/>
      <c r="C27" s="85"/>
      <c r="D27" s="82"/>
      <c r="E27" s="85"/>
      <c r="F27" s="75"/>
    </row>
    <row r="28" spans="1:6" ht="12.75">
      <c r="A28" s="74"/>
      <c r="C28" s="79"/>
      <c r="D28" s="80"/>
      <c r="E28" s="79"/>
      <c r="F28" s="75"/>
    </row>
    <row r="29" spans="1:5" ht="12.75">
      <c r="A29" s="70"/>
      <c r="C29" s="79"/>
      <c r="D29" s="80"/>
      <c r="E29" s="79"/>
    </row>
    <row r="30" spans="1:5" ht="12.75">
      <c r="A30" s="70"/>
      <c r="C30" s="79"/>
      <c r="D30" s="80"/>
      <c r="E30" s="79"/>
    </row>
    <row r="31" ht="12.75">
      <c r="A31" s="70"/>
    </row>
    <row r="32" ht="12.75">
      <c r="A32" s="70"/>
    </row>
  </sheetData>
  <mergeCells count="1">
    <mergeCell ref="A2:K2"/>
  </mergeCells>
  <printOptions/>
  <pageMargins left="0.25" right="0.25" top="1" bottom="1" header="0.5" footer="0.5"/>
  <pageSetup horizontalDpi="600" verticalDpi="600" orientation="landscape" scale="75" r:id="rId3"/>
  <legacyDrawing r:id="rId2"/>
</worksheet>
</file>

<file path=xl/worksheets/sheet7.xml><?xml version="1.0" encoding="utf-8"?>
<worksheet xmlns="http://schemas.openxmlformats.org/spreadsheetml/2006/main" xmlns:r="http://schemas.openxmlformats.org/officeDocument/2006/relationships">
  <dimension ref="B2:M27"/>
  <sheetViews>
    <sheetView showGridLines="0" zoomScale="150" zoomScaleNormal="150" workbookViewId="0" topLeftCell="A1">
      <selection activeCell="K18" sqref="K18"/>
    </sheetView>
  </sheetViews>
  <sheetFormatPr defaultColWidth="9.140625" defaultRowHeight="12.75"/>
  <cols>
    <col min="6" max="6" width="14.57421875" style="0" bestFit="1" customWidth="1"/>
    <col min="7" max="7" width="15.57421875" style="0" bestFit="1" customWidth="1"/>
  </cols>
  <sheetData>
    <row r="1" ht="13.5" thickBot="1"/>
    <row r="2" spans="2:7" ht="13.5" thickBot="1">
      <c r="B2" s="202"/>
      <c r="C2" s="202"/>
      <c r="D2" s="202"/>
      <c r="E2" s="163"/>
      <c r="F2" s="71" t="s">
        <v>203</v>
      </c>
      <c r="G2" s="72" t="s">
        <v>204</v>
      </c>
    </row>
    <row r="3" spans="2:7" ht="12.75">
      <c r="B3" s="202" t="s">
        <v>928</v>
      </c>
      <c r="C3" s="202"/>
      <c r="D3" s="202"/>
      <c r="E3" s="163"/>
      <c r="F3" s="96"/>
      <c r="G3" s="40">
        <f>'Benefit Analysis'!K26</f>
        <v>117442.35999999999</v>
      </c>
    </row>
    <row r="4" spans="2:7" ht="12.75">
      <c r="B4" s="202" t="s">
        <v>1022</v>
      </c>
      <c r="C4" s="202"/>
      <c r="D4" s="202"/>
      <c r="E4" s="163"/>
      <c r="F4" s="96">
        <f>-'Training Costs'!H31</f>
        <v>-4000</v>
      </c>
      <c r="G4" s="40"/>
    </row>
    <row r="5" spans="2:7" ht="12.75">
      <c r="B5" s="202" t="s">
        <v>207</v>
      </c>
      <c r="C5" s="202"/>
      <c r="D5" s="202"/>
      <c r="E5" s="163"/>
      <c r="F5" s="96">
        <f>'Training Costs'!K23-'Training Costs'!H21</f>
        <v>7000</v>
      </c>
      <c r="G5" s="40"/>
    </row>
    <row r="6" spans="2:7" ht="12.75">
      <c r="B6" s="202" t="s">
        <v>1023</v>
      </c>
      <c r="C6" s="202"/>
      <c r="D6" s="202"/>
      <c r="E6" s="163"/>
      <c r="F6" s="96">
        <f>'Training Costs'!H21</f>
        <v>35999.99999999999</v>
      </c>
      <c r="G6" s="40"/>
    </row>
    <row r="7" spans="2:7" ht="12.75">
      <c r="B7" s="202" t="s">
        <v>206</v>
      </c>
      <c r="C7" s="202"/>
      <c r="D7" s="202"/>
      <c r="E7" s="163"/>
      <c r="F7" s="96">
        <f>'UpRev Costs'!F18</f>
        <v>31000</v>
      </c>
      <c r="G7" s="40"/>
    </row>
    <row r="8" spans="2:7" ht="12.75">
      <c r="B8" s="202" t="s">
        <v>564</v>
      </c>
      <c r="C8" s="202"/>
      <c r="D8" s="202"/>
      <c r="E8" s="163"/>
      <c r="F8" s="96">
        <f>'UpRev Costs'!F24</f>
        <v>25000</v>
      </c>
      <c r="G8" s="40"/>
    </row>
    <row r="9" spans="2:7" ht="13.5" thickBot="1">
      <c r="B9" s="202" t="s">
        <v>1026</v>
      </c>
      <c r="C9" s="202"/>
      <c r="D9" s="202"/>
      <c r="E9" s="163"/>
      <c r="F9" s="96">
        <f>Risks!K23</f>
        <v>10370.833333333332</v>
      </c>
      <c r="G9" s="40"/>
    </row>
    <row r="10" spans="2:7" ht="12.75">
      <c r="B10" s="202"/>
      <c r="C10" s="202"/>
      <c r="D10" s="202"/>
      <c r="E10" s="163"/>
      <c r="F10" s="201">
        <f>SUM(G3:G9)-SUM(F3:F9)</f>
        <v>12071.526666666658</v>
      </c>
      <c r="G10" s="201"/>
    </row>
    <row r="11" spans="2:13" ht="12.75">
      <c r="B11" s="97" t="s">
        <v>235</v>
      </c>
      <c r="C11" s="53"/>
      <c r="D11" s="53"/>
      <c r="E11" s="53"/>
      <c r="F11" s="53"/>
      <c r="G11" s="70">
        <f>F10/Assumptions!$E$20</f>
        <v>120.71526666666658</v>
      </c>
      <c r="H11" s="70"/>
      <c r="I11" s="196" t="s">
        <v>1024</v>
      </c>
      <c r="J11" s="196"/>
      <c r="K11" s="196"/>
      <c r="L11" s="196"/>
      <c r="M11" s="196"/>
    </row>
    <row r="12" spans="7:13" ht="12.75">
      <c r="G12" s="35"/>
      <c r="H12" s="35"/>
      <c r="I12" s="196"/>
      <c r="J12" s="196"/>
      <c r="K12" s="196"/>
      <c r="L12" s="196"/>
      <c r="M12" s="196"/>
    </row>
    <row r="13" spans="7:8" ht="12.75">
      <c r="G13" s="35"/>
      <c r="H13" s="81"/>
    </row>
    <row r="14" spans="7:12" ht="12.75">
      <c r="G14" s="35"/>
      <c r="H14" s="81"/>
      <c r="I14" s="81"/>
      <c r="J14" s="81"/>
      <c r="K14" s="81"/>
      <c r="L14" s="81"/>
    </row>
    <row r="16" spans="2:4" ht="12.75">
      <c r="B16" s="108" t="s">
        <v>931</v>
      </c>
      <c r="C16" s="108"/>
      <c r="D16" s="108"/>
    </row>
    <row r="17" spans="2:3" ht="12.75">
      <c r="B17" t="s">
        <v>213</v>
      </c>
      <c r="C17" t="s">
        <v>530</v>
      </c>
    </row>
    <row r="18" spans="3:4" ht="12.75">
      <c r="C18" s="53" t="s">
        <v>215</v>
      </c>
      <c r="D18" t="s">
        <v>932</v>
      </c>
    </row>
    <row r="19" spans="3:4" ht="12.75">
      <c r="C19" s="53" t="s">
        <v>216</v>
      </c>
      <c r="D19" t="s">
        <v>933</v>
      </c>
    </row>
    <row r="21" spans="2:3" ht="12.75">
      <c r="B21" t="s">
        <v>214</v>
      </c>
      <c r="C21" t="s">
        <v>1027</v>
      </c>
    </row>
    <row r="22" spans="3:4" ht="12.75">
      <c r="C22" s="53" t="s">
        <v>215</v>
      </c>
      <c r="D22" t="s">
        <v>929</v>
      </c>
    </row>
    <row r="23" spans="3:4" ht="12.75">
      <c r="C23" s="53" t="s">
        <v>216</v>
      </c>
      <c r="D23" t="s">
        <v>528</v>
      </c>
    </row>
    <row r="24" spans="3:4" ht="12.75">
      <c r="C24" s="53" t="s">
        <v>217</v>
      </c>
      <c r="D24" t="s">
        <v>529</v>
      </c>
    </row>
    <row r="25" spans="3:4" ht="12.75">
      <c r="C25" s="53" t="s">
        <v>218</v>
      </c>
      <c r="D25" t="s">
        <v>527</v>
      </c>
    </row>
    <row r="26" spans="3:4" ht="12.75">
      <c r="C26" s="53" t="s">
        <v>219</v>
      </c>
      <c r="D26" t="s">
        <v>526</v>
      </c>
    </row>
    <row r="27" spans="3:4" ht="12.75">
      <c r="C27" s="53" t="s">
        <v>220</v>
      </c>
      <c r="D27" t="s">
        <v>934</v>
      </c>
    </row>
  </sheetData>
  <mergeCells count="11">
    <mergeCell ref="B2:E2"/>
    <mergeCell ref="B4:E4"/>
    <mergeCell ref="B5:E5"/>
    <mergeCell ref="B6:E6"/>
    <mergeCell ref="F10:G10"/>
    <mergeCell ref="I11:M12"/>
    <mergeCell ref="B3:E3"/>
    <mergeCell ref="B7:E7"/>
    <mergeCell ref="B8:E8"/>
    <mergeCell ref="B9:E9"/>
    <mergeCell ref="B10:E10"/>
  </mergeCells>
  <printOptions/>
  <pageMargins left="0.25" right="0.25" top="1" bottom="1" header="0.5" footer="0.5"/>
  <pageSetup horizontalDpi="600" verticalDpi="600" orientation="landscape"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非人</cp:lastModifiedBy>
  <cp:lastPrinted>2005-04-10T19:14:20Z</cp:lastPrinted>
  <dcterms:created xsi:type="dcterms:W3CDTF">1996-10-14T23:33:28Z</dcterms:created>
  <dcterms:modified xsi:type="dcterms:W3CDTF">2005-07-23T14:14:34Z</dcterms:modified>
  <cp:category/>
  <cp:version/>
  <cp:contentType/>
  <cp:contentStatus/>
</cp:coreProperties>
</file>